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020" windowHeight="11200"/>
  </bookViews>
  <sheets>
    <sheet name="附件2苏州市股权投资专业人才奖拟奖励人员信息汇总表" sheetId="7" r:id="rId1"/>
    <sheet name="Sheet1" sheetId="8" state="hidden" r:id="rId2"/>
    <sheet name="Sheet2" sheetId="9" state="hidden" r:id="rId3"/>
  </sheets>
  <definedNames>
    <definedName name="_xlnm._FilterDatabase" localSheetId="0" hidden="1">附件2苏州市股权投资专业人才奖拟奖励人员信息汇总表!$A$3:$AX$3</definedName>
    <definedName name="_xlnm.Print_Area" localSheetId="0">附件2苏州市股权投资专业人才奖拟奖励人员信息汇总表!$A$1:$AM$44</definedName>
    <definedName name="_xlnm.Print_Titles" localSheetId="0">附件2苏州市股权投资专业人才奖拟奖励人员信息汇总表!$1:$3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<sst xmlns="http://schemas.openxmlformats.org/spreadsheetml/2006/main" count="538" uniqueCount="270">
  <si>
    <t>附件2</t>
  </si>
  <si>
    <t>苏州市股权投资专业人才奖拟奖励人员信息汇总表</t>
  </si>
  <si>
    <t>评审对象代码</t>
  </si>
  <si>
    <t>姓名</t>
  </si>
  <si>
    <t>任职机构</t>
  </si>
  <si>
    <t>机构所在地</t>
  </si>
  <si>
    <t>职务</t>
  </si>
  <si>
    <t>任现职时间</t>
  </si>
  <si>
    <t>主要投资领域</t>
  </si>
  <si>
    <t>主要投资阶段</t>
  </si>
  <si>
    <t>上年税前薪资（万元）（不含母、子公司及其管理基金）</t>
  </si>
  <si>
    <t>上年在苏缴纳个税（万元）</t>
  </si>
  <si>
    <t>上年末在投苏州企业数量（个）</t>
  </si>
  <si>
    <t>单项位比</t>
  </si>
  <si>
    <t>得分百分制</t>
  </si>
  <si>
    <t>单项得分（百分制*权重）</t>
  </si>
  <si>
    <t>上年末投资苏州企业投资规模（亿元）</t>
  </si>
  <si>
    <t>上年度新增投资苏州企业数量（个）</t>
  </si>
  <si>
    <t>上年度新增投资苏州企业投资规模（亿元）</t>
  </si>
  <si>
    <t>工作业绩得分
（满分60分）</t>
  </si>
  <si>
    <t>板块</t>
  </si>
  <si>
    <t>比例</t>
  </si>
  <si>
    <t>专家1打分</t>
  </si>
  <si>
    <t>专家2打分</t>
  </si>
  <si>
    <t>专家3打分</t>
  </si>
  <si>
    <t>专家4打分</t>
  </si>
  <si>
    <t>专家5打分</t>
  </si>
  <si>
    <t>平均分</t>
  </si>
  <si>
    <t>排名</t>
  </si>
  <si>
    <t>奖励比例</t>
  </si>
  <si>
    <t>奖励金额</t>
  </si>
  <si>
    <t>市级奖励金额（万元）</t>
  </si>
  <si>
    <t>企业所在县（区）级配比金额（万元）</t>
  </si>
  <si>
    <t>开户银行及账号</t>
  </si>
  <si>
    <t>2024-001</t>
  </si>
  <si>
    <t>杨碧文</t>
  </si>
  <si>
    <t>苏州工业园区薄荷创业投资管理有限公司</t>
  </si>
  <si>
    <t>苏州工业园区苏虹东路183号东沙湖股权投资中心16号楼201室</t>
  </si>
  <si>
    <t>风控总监</t>
  </si>
  <si>
    <t>生物医药、声明科学、高端医疗器械、生物技术、ITBT等</t>
  </si>
  <si>
    <t>天使-PreA</t>
  </si>
  <si>
    <t>工业园区</t>
  </si>
  <si>
    <t>3:7</t>
  </si>
  <si>
    <t>招商银行股份有限公司上海天山支行6214852102458075</t>
  </si>
  <si>
    <t>2024-002</t>
  </si>
  <si>
    <t>花超</t>
  </si>
  <si>
    <t>苏州工业园区致道私募基金管理有限公司</t>
  </si>
  <si>
    <t>苏州工业园区置业商务广场1幢1601室</t>
  </si>
  <si>
    <t>资深投资总监</t>
  </si>
  <si>
    <t>新能源</t>
  </si>
  <si>
    <t>早期、成长期</t>
  </si>
  <si>
    <t>中国建设银行股份有限公司苏州工业园区支行 32250198883600002670</t>
  </si>
  <si>
    <t>2024-003</t>
  </si>
  <si>
    <t>朱怡</t>
  </si>
  <si>
    <t>苏州中鑫创新私募基金管理有限公司</t>
  </si>
  <si>
    <t>苏州工业园区置业商务广场1幢1101室</t>
  </si>
  <si>
    <t>高级风控经理</t>
  </si>
  <si>
    <t>新一代信息技术、生物医药、先进制造</t>
  </si>
  <si>
    <t>成长期、成熟期</t>
  </si>
  <si>
    <t>建行苏州园区支行营业部 32250198883600000074</t>
  </si>
  <si>
    <t>2024-004</t>
  </si>
  <si>
    <t>王宝柱</t>
  </si>
  <si>
    <t>苏州工业园区置业商务广场1幢1102室</t>
  </si>
  <si>
    <t>业务合伙人</t>
  </si>
  <si>
    <t>2024-005</t>
  </si>
  <si>
    <t>顾澄宇</t>
  </si>
  <si>
    <t>苏州工业园区置业商务广场1幢1103室</t>
  </si>
  <si>
    <t>高级投资经理</t>
  </si>
  <si>
    <t>早期，成长期，成熟期</t>
  </si>
  <si>
    <t>2024-006</t>
  </si>
  <si>
    <t>耿涤凡</t>
  </si>
  <si>
    <t>2024-007</t>
  </si>
  <si>
    <t>陈豪</t>
  </si>
  <si>
    <t>国仟创业投资管理（苏州）有限公司</t>
  </si>
  <si>
    <t>苏州市高新区嘉陵江路198号太湖云谷8号楼306室</t>
  </si>
  <si>
    <t>合伙人</t>
  </si>
  <si>
    <t>医药器械及生物医药</t>
  </si>
  <si>
    <t>种子期</t>
  </si>
  <si>
    <t>高新区</t>
  </si>
  <si>
    <t>南京银行上海市长宁支行 6217770140711577</t>
  </si>
  <si>
    <t>2024-008</t>
  </si>
  <si>
    <t>金泽迅</t>
  </si>
  <si>
    <t>苏州元禾控股股份有限公司</t>
  </si>
  <si>
    <t>苏州工业园区苏虹东路183号东沙湖股权投资中心19幢3楼</t>
  </si>
  <si>
    <t>医疗健康</t>
  </si>
  <si>
    <t>未上市企业</t>
  </si>
  <si>
    <t>招商银行苏州工业园区支行 6214868660920320</t>
  </si>
  <si>
    <t>2024-009</t>
  </si>
  <si>
    <t>张海洋</t>
  </si>
  <si>
    <t>半导体</t>
  </si>
  <si>
    <t>天使轮、A轮</t>
  </si>
  <si>
    <t>宁波银行 6214180500100524711</t>
  </si>
  <si>
    <t>2024-010</t>
  </si>
  <si>
    <t>杜凯</t>
  </si>
  <si>
    <t>先进材料、高端装备和智能制造等</t>
  </si>
  <si>
    <t>天使-成长期</t>
  </si>
  <si>
    <t>中国建设银行股份有限公司苏州东沙湖支行6217002000055854659</t>
  </si>
  <si>
    <t>2024-011</t>
  </si>
  <si>
    <t>戴政操</t>
  </si>
  <si>
    <t>风控法务部副总经理</t>
  </si>
  <si>
    <t>生物医药、集成电路</t>
  </si>
  <si>
    <t>早期</t>
  </si>
  <si>
    <t>中国建设银行6217002000050395237</t>
  </si>
  <si>
    <t>2024-012</t>
  </si>
  <si>
    <t>严驰恒</t>
  </si>
  <si>
    <t>苏州国发资产管理有限公司</t>
  </si>
  <si>
    <t>苏州高新区金山东路66号</t>
  </si>
  <si>
    <t>基金业务一部总经理</t>
  </si>
  <si>
    <t>生物医药</t>
  </si>
  <si>
    <t>中早期</t>
  </si>
  <si>
    <t>招商银行苏州吴中支行6231365120055566</t>
  </si>
  <si>
    <t>2024-013</t>
  </si>
  <si>
    <t>顾朔恒</t>
  </si>
  <si>
    <t>基金业务一部副总经理</t>
  </si>
  <si>
    <t>兴业银行苏州分行营业部 622908406219198812</t>
  </si>
  <si>
    <t>2024-014</t>
  </si>
  <si>
    <t>陈磊</t>
  </si>
  <si>
    <t>基金业务二部副总经理</t>
  </si>
  <si>
    <t>成长期</t>
  </si>
  <si>
    <t>招商银行苏州分行6214855121701219</t>
  </si>
  <si>
    <t>2024-015</t>
  </si>
  <si>
    <t>张希凌</t>
  </si>
  <si>
    <t>苏州国发股权投资基金管理有限公司</t>
  </si>
  <si>
    <t>苏州市太湖东路290号</t>
  </si>
  <si>
    <t>法人</t>
  </si>
  <si>
    <t>新一代信息技术、新能源、高端设备</t>
  </si>
  <si>
    <t>天使期、成长期</t>
  </si>
  <si>
    <t>吴中区</t>
  </si>
  <si>
    <t>招商银行 6214865125326616</t>
  </si>
  <si>
    <t>2024-016</t>
  </si>
  <si>
    <t>任庆祥</t>
  </si>
  <si>
    <t>投资四部总经理</t>
  </si>
  <si>
    <t>智能制造、半导体等</t>
  </si>
  <si>
    <t>早期和成长期</t>
  </si>
  <si>
    <t>招商银行苏州中新支行6214855122155167</t>
  </si>
  <si>
    <t>2024-017</t>
  </si>
  <si>
    <t>陈越</t>
  </si>
  <si>
    <t>投资三部总经理</t>
  </si>
  <si>
    <t>新材料、智能制造</t>
  </si>
  <si>
    <t>招商银行园区支行6214835218223731</t>
  </si>
  <si>
    <t>2024-018</t>
  </si>
  <si>
    <t>杜民</t>
  </si>
  <si>
    <t>苏州工业园区元禾原点创业投资管理有限公司</t>
  </si>
  <si>
    <t>苏州工业园区苏虹东路183号东沙湖股权投资中心16号楼2F</t>
  </si>
  <si>
    <t>医疗器械、人工智能</t>
  </si>
  <si>
    <t>种子期、初创期</t>
  </si>
  <si>
    <t>建设苏州工业园区支行32201988836051532391</t>
  </si>
  <si>
    <t>2024-019</t>
  </si>
  <si>
    <t>臧筱洁</t>
  </si>
  <si>
    <t>投资总监</t>
  </si>
  <si>
    <t>HC</t>
  </si>
  <si>
    <t>中国银行苏州湖东支行6216696101000839812</t>
  </si>
  <si>
    <t>2024-020</t>
  </si>
  <si>
    <t>戴元煜</t>
  </si>
  <si>
    <t>TMT</t>
  </si>
  <si>
    <t>中国银行苏州平江支行6217856101011468480</t>
  </si>
  <si>
    <t>2024-021</t>
  </si>
  <si>
    <t>安媛</t>
  </si>
  <si>
    <t>人工智能、生物医药</t>
  </si>
  <si>
    <t>中国银行南京新港支行4563511200010910298</t>
  </si>
  <si>
    <t>2024-022</t>
  </si>
  <si>
    <t>张磊</t>
  </si>
  <si>
    <t>盛澄私募基金管理（苏州）有限公司</t>
  </si>
  <si>
    <t>苏州相城经济技术开发区澄阳街道相城大道2900号采莲商业广场六区334室</t>
  </si>
  <si>
    <t>执行董事</t>
  </si>
  <si>
    <t>新一代信息技术、高端装备和新材料、生物医药和生物信息等</t>
  </si>
  <si>
    <t>相城区</t>
  </si>
  <si>
    <t>招商银行清华园支行6214850115861566</t>
  </si>
  <si>
    <t>2024-023</t>
  </si>
  <si>
    <t>葛旻杰</t>
  </si>
  <si>
    <t>苏州天使创业投资引导基金管理有限公司</t>
  </si>
  <si>
    <t>中国（江苏）自由贸易试验区苏州片区苏州工业园区苏虹东路183号东沙湖基金小镇5幢101室</t>
  </si>
  <si>
    <t>投资部总经理</t>
  </si>
  <si>
    <t>生物医药、电子信息、装备制造、新能源、新材料</t>
  </si>
  <si>
    <t>农业银行苏州分行6230520400260859277</t>
  </si>
  <si>
    <t>2024-024</t>
  </si>
  <si>
    <t>王熙君</t>
  </si>
  <si>
    <t>风控部副总经理</t>
  </si>
  <si>
    <t>农业银行苏州分行6230520400298003872</t>
  </si>
  <si>
    <t>2024-025</t>
  </si>
  <si>
    <t>冯坚</t>
  </si>
  <si>
    <t>总经理助理</t>
  </si>
  <si>
    <t>农业银行苏州分行6230520400273420570</t>
  </si>
  <si>
    <t>2024-026</t>
  </si>
  <si>
    <t>姚骅</t>
  </si>
  <si>
    <t>苏州工业园区元禾重元股权投资基金管理有限公司</t>
  </si>
  <si>
    <t>苏州工业园区苏虹东路183号东沙湖股权投资中心18号楼2F</t>
  </si>
  <si>
    <t>管理合伙人</t>
  </si>
  <si>
    <t>人工智能、大数据、云计算和物联网</t>
  </si>
  <si>
    <t>40（原63.36）</t>
  </si>
  <si>
    <t>中国建设银行股份有限公司苏州湖东新街口支行6236682000032087198</t>
  </si>
  <si>
    <t>2024-027</t>
  </si>
  <si>
    <t>李莹</t>
  </si>
  <si>
    <t>执行合伙人</t>
  </si>
  <si>
    <t>中国建设银行股份有限公司苏州工业园区支行营业部6217002000024817605</t>
  </si>
  <si>
    <t>2024-028</t>
  </si>
  <si>
    <t>李炜琦</t>
  </si>
  <si>
    <t>中国建设银行股份有限公司苏州工业园区支行营业部6217002000013932563</t>
  </si>
  <si>
    <t>2024-029</t>
  </si>
  <si>
    <t>王龙祥</t>
  </si>
  <si>
    <t>40（原40.08）</t>
  </si>
  <si>
    <t>中国建设银行股份有限公司苏州工业园区支行营业部6227002001670812386</t>
  </si>
  <si>
    <t>2024-030</t>
  </si>
  <si>
    <t>刘然</t>
  </si>
  <si>
    <t>苏州高新创业投资集团中小企业发展管理有限公司</t>
  </si>
  <si>
    <t>苏州高新区科灵路37号</t>
  </si>
  <si>
    <t>总经理</t>
  </si>
  <si>
    <t>新一代信息技术等</t>
  </si>
  <si>
    <t>天使</t>
  </si>
  <si>
    <t>中国银行苏州科技城支行0041003707160565</t>
  </si>
  <si>
    <t>2024-031</t>
  </si>
  <si>
    <t>何其嘉</t>
  </si>
  <si>
    <t>苏州高新创业投资集团融晟投资管理有限公司</t>
  </si>
  <si>
    <t>苏州市高新区华佗路99号金融谷商务中心6幢</t>
  </si>
  <si>
    <t>医疗健康、先进制造</t>
  </si>
  <si>
    <t>早期、成长期、成熟期</t>
  </si>
  <si>
    <t>浙商银行苏州高新技术产业开发区支行6223093050090571378</t>
  </si>
  <si>
    <t>2024-032</t>
  </si>
  <si>
    <t>褚文慧</t>
  </si>
  <si>
    <t>苏州工业园区元生创业投资管理有限公司</t>
  </si>
  <si>
    <t>苏州工业园区苏虹东路183号14栋423号</t>
  </si>
  <si>
    <t>新药研发</t>
  </si>
  <si>
    <t>招商银行苏州分行独墅湖支行512907003610901</t>
  </si>
  <si>
    <t>2024-033</t>
  </si>
  <si>
    <t>张冠华</t>
  </si>
  <si>
    <t>高级财务经理</t>
  </si>
  <si>
    <t>2024-034</t>
  </si>
  <si>
    <t>熊燕</t>
  </si>
  <si>
    <t>苏州高新私募基金管理有限公司</t>
  </si>
  <si>
    <t>苏州市虎丘区苏州高新区华佗路99号金融谷商务中心6幢</t>
  </si>
  <si>
    <t>新能源、新材料、医疗器械</t>
  </si>
  <si>
    <t>中国建设银行股份有限公司苏州科技城支行6236682000015406241</t>
  </si>
  <si>
    <t>2024-035</t>
  </si>
  <si>
    <t>李怀杰</t>
  </si>
  <si>
    <t>苏州工业园区元禾辰坤股权投资基金管理中心（有限合伙）</t>
  </si>
  <si>
    <t>江苏省苏州市工业园区苏虹东路183号东沙湖股权投资中心二期15号楼1F,2F,3F</t>
  </si>
  <si>
    <t>高级合伙人</t>
  </si>
  <si>
    <t>医疗健康、硬科技、智能制造及消费等</t>
  </si>
  <si>
    <t>招商银行4100625216820725</t>
  </si>
  <si>
    <t>2024-036</t>
  </si>
  <si>
    <t>王吉鹏</t>
  </si>
  <si>
    <t>招商银行6214865211780213</t>
  </si>
  <si>
    <t>2024-037</t>
  </si>
  <si>
    <t>徐清</t>
  </si>
  <si>
    <t>法人代表</t>
  </si>
  <si>
    <t>招商银行6214865124740403</t>
  </si>
  <si>
    <t>2024-038</t>
  </si>
  <si>
    <t>刘静彬</t>
  </si>
  <si>
    <t>苏州融实私募基金管理有限公司</t>
  </si>
  <si>
    <t>苏州市悬桥巷25号</t>
  </si>
  <si>
    <t>高端制造、生物医药</t>
  </si>
  <si>
    <t>姑苏区</t>
  </si>
  <si>
    <t>中国银行园区分行6217886101000163815</t>
  </si>
  <si>
    <t>2024-039</t>
  </si>
  <si>
    <t>方明杨</t>
  </si>
  <si>
    <t>市场总监</t>
  </si>
  <si>
    <t>中国工商银行福州吉祥支行6222081402002602633</t>
  </si>
  <si>
    <t>2024-040</t>
  </si>
  <si>
    <t>吴迪</t>
  </si>
  <si>
    <t>苏州翼朴股权投资基金管理有限公司</t>
  </si>
  <si>
    <t>苏州工业园区苏虹东路183号东沙湖基金小镇5幢201室</t>
  </si>
  <si>
    <t>新一代信息技术</t>
  </si>
  <si>
    <t>招商银行6214865213830206</t>
  </si>
  <si>
    <t>2024-041</t>
  </si>
  <si>
    <t>朱天广</t>
  </si>
  <si>
    <t>苏州高新科创天使创业投资管理有限公司</t>
  </si>
  <si>
    <t>苏州高新区华佗路99号金融谷商务中心11幢</t>
  </si>
  <si>
    <t>副总经理（主持工作）</t>
  </si>
  <si>
    <t>智能制造、光子科技、数字经济、集成电路、绿色低碳等前沿产业</t>
  </si>
  <si>
    <t>中信银行苏州科技城支行6217682002708387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</si>
</sst>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[$-409]yyyy\-mm\-dd;@"/>
    <numFmt numFmtId="177" formatCode="0.00_ "/>
    <numFmt numFmtId="178" formatCode="0_ "/>
    <numFmt numFmtId="179" formatCode="_ * #,##0.0000_ ;_ * \-#,##0.0000_ ;_ * &quot;-&quot;??.00_ ;_ @_ "/>
  </numFmts>
  <fonts count="25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name val="宋体"/>
      <charset val="134"/>
    </font>
    <font>
      <b/>
      <sz val="10"/>
      <name val="宋体"/>
      <charset val="134"/>
    </font>
    <font>
      <sz val="10"/>
      <name val="宋体"/>
      <charset val="134"/>
      <scheme val="minor"/>
    </font>
    <font>
      <sz val="10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5" borderId="3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6" borderId="6" applyNumberFormat="0" applyAlignment="0" applyProtection="0">
      <alignment vertical="center"/>
    </xf>
    <xf numFmtId="0" fontId="15" fillId="7" borderId="7" applyNumberFormat="0" applyAlignment="0" applyProtection="0">
      <alignment vertical="center"/>
    </xf>
    <xf numFmtId="0" fontId="16" fillId="7" borderId="6" applyNumberFormat="0" applyAlignment="0" applyProtection="0">
      <alignment vertical="center"/>
    </xf>
    <xf numFmtId="0" fontId="17" fillId="8" borderId="8" applyNumberFormat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  <xf numFmtId="0" fontId="24" fillId="34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</cellStyleXfs>
  <cellXfs count="46">
    <xf numFmtId="0" fontId="0" fillId="0" borderId="0" xfId="0">
      <alignment vertical="center"/>
    </xf>
    <xf numFmtId="43" fontId="0" fillId="0" borderId="0" xfId="1" applyFont="1">
      <alignment vertical="center"/>
    </xf>
    <xf numFmtId="9" fontId="0" fillId="0" borderId="0" xfId="0" applyNumberFormat="1">
      <alignment vertical="center"/>
    </xf>
    <xf numFmtId="9" fontId="0" fillId="0" borderId="0" xfId="3" applyFont="1">
      <alignment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Fill="1">
      <alignment vertical="center"/>
    </xf>
    <xf numFmtId="0" fontId="1" fillId="0" borderId="0" xfId="0" applyFont="1">
      <alignment vertical="center"/>
    </xf>
    <xf numFmtId="43" fontId="1" fillId="0" borderId="0" xfId="1" applyFont="1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>
      <alignment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>
      <alignment vertical="center"/>
    </xf>
    <xf numFmtId="0" fontId="1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176" fontId="1" fillId="0" borderId="1" xfId="0" applyNumberFormat="1" applyFont="1" applyBorder="1" applyAlignment="1">
      <alignment vertical="center" wrapText="1"/>
    </xf>
    <xf numFmtId="176" fontId="1" fillId="0" borderId="1" xfId="0" applyNumberFormat="1" applyFont="1" applyFill="1" applyBorder="1" applyAlignment="1">
      <alignment vertical="center" wrapText="1"/>
    </xf>
    <xf numFmtId="177" fontId="2" fillId="0" borderId="0" xfId="0" applyNumberFormat="1" applyFont="1" applyAlignment="1">
      <alignment horizontal="left" vertical="center"/>
    </xf>
    <xf numFmtId="178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1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>
      <alignment vertical="center"/>
    </xf>
    <xf numFmtId="177" fontId="1" fillId="2" borderId="1" xfId="0" applyNumberFormat="1" applyFont="1" applyFill="1" applyBorder="1">
      <alignment vertical="center"/>
    </xf>
    <xf numFmtId="177" fontId="1" fillId="0" borderId="1" xfId="0" applyNumberFormat="1" applyFont="1" applyBorder="1">
      <alignment vertical="center"/>
    </xf>
    <xf numFmtId="177" fontId="1" fillId="3" borderId="1" xfId="0" applyNumberFormat="1" applyFont="1" applyFill="1" applyBorder="1">
      <alignment vertical="center"/>
    </xf>
    <xf numFmtId="177" fontId="1" fillId="0" borderId="1" xfId="0" applyNumberFormat="1" applyFont="1" applyFill="1" applyBorder="1">
      <alignment vertical="center"/>
    </xf>
    <xf numFmtId="49" fontId="1" fillId="0" borderId="1" xfId="0" applyNumberFormat="1" applyFont="1" applyFill="1" applyBorder="1">
      <alignment vertical="center"/>
    </xf>
    <xf numFmtId="43" fontId="1" fillId="0" borderId="1" xfId="1" applyFont="1" applyBorder="1" applyAlignment="1">
      <alignment horizontal="center" vertical="center" wrapText="1"/>
    </xf>
    <xf numFmtId="43" fontId="4" fillId="0" borderId="1" xfId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9" fontId="1" fillId="0" borderId="1" xfId="0" applyNumberFormat="1" applyFont="1" applyBorder="1">
      <alignment vertical="center"/>
    </xf>
    <xf numFmtId="179" fontId="1" fillId="0" borderId="1" xfId="1" applyNumberFormat="1" applyFont="1" applyFill="1" applyBorder="1">
      <alignment vertical="center"/>
    </xf>
    <xf numFmtId="179" fontId="1" fillId="0" borderId="1" xfId="1" applyNumberFormat="1" applyFont="1" applyBorder="1">
      <alignment vertical="center"/>
    </xf>
    <xf numFmtId="179" fontId="1" fillId="0" borderId="2" xfId="0" applyNumberFormat="1" applyFont="1" applyBorder="1">
      <alignment vertical="center"/>
    </xf>
    <xf numFmtId="9" fontId="1" fillId="0" borderId="1" xfId="0" applyNumberFormat="1" applyFont="1" applyFill="1" applyBorder="1">
      <alignment vertical="center"/>
    </xf>
    <xf numFmtId="43" fontId="5" fillId="4" borderId="1" xfId="1" applyFont="1" applyFill="1" applyBorder="1">
      <alignment vertical="center"/>
    </xf>
    <xf numFmtId="0" fontId="2" fillId="0" borderId="1" xfId="0" applyFont="1" applyBorder="1">
      <alignment vertical="center"/>
    </xf>
    <xf numFmtId="43" fontId="1" fillId="0" borderId="0" xfId="0" applyNumberFormat="1" applyFont="1">
      <alignment vertical="center"/>
    </xf>
    <xf numFmtId="0" fontId="2" fillId="0" borderId="1" xfId="0" applyFont="1" applyFill="1" applyBorder="1">
      <alignment vertical="center"/>
    </xf>
    <xf numFmtId="0" fontId="1" fillId="0" borderId="0" xfId="0" applyFont="1" applyAlignment="1">
      <alignment horizontal="center" vertical="center"/>
    </xf>
    <xf numFmtId="177" fontId="1" fillId="0" borderId="0" xfId="0" applyNumberFormat="1" applyFo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X44"/>
  <sheetViews>
    <sheetView tabSelected="1" view="pageBreakPreview" zoomScale="101" zoomScaleNormal="100" workbookViewId="0">
      <pane xSplit="3" ySplit="3" topLeftCell="AK17" activePane="bottomRight" state="frozen"/>
      <selection/>
      <selection pane="topRight"/>
      <selection pane="bottomLeft"/>
      <selection pane="bottomRight" activeCell="AL28" sqref="AL28"/>
    </sheetView>
  </sheetViews>
  <sheetFormatPr defaultColWidth="9" defaultRowHeight="19.95" customHeight="1"/>
  <cols>
    <col min="1" max="1" width="13.5535714285714" style="6" customWidth="1"/>
    <col min="2" max="2" width="7.55357142857143" style="6" customWidth="1"/>
    <col min="3" max="3" width="57" style="6" customWidth="1"/>
    <col min="4" max="4" width="89" style="6" customWidth="1"/>
    <col min="5" max="5" width="22.3303571428571" style="6" customWidth="1"/>
    <col min="6" max="6" width="12.2232142857143" style="6" customWidth="1"/>
    <col min="7" max="7" width="63.5535714285714" style="6" customWidth="1"/>
    <col min="8" max="8" width="22.3303571428571" style="6" customWidth="1"/>
    <col min="9" max="9" width="54.7767857142857" style="6" customWidth="1"/>
    <col min="10" max="10" width="26.6607142857143" style="6" customWidth="1"/>
    <col min="11" max="11" width="30.8839285714286" style="6" customWidth="1"/>
    <col min="12" max="12" width="9.4375" style="6" customWidth="1"/>
    <col min="13" max="13" width="11.5535714285714" style="6" customWidth="1"/>
    <col min="14" max="14" width="25.5535714285714" style="6" customWidth="1"/>
    <col min="15" max="15" width="37.4375" style="6" customWidth="1"/>
    <col min="16" max="16" width="9.4375" style="6" customWidth="1"/>
    <col min="17" max="17" width="11.5535714285714" style="6" customWidth="1"/>
    <col min="18" max="18" width="25.5535714285714" style="6" customWidth="1"/>
    <col min="19" max="19" width="35.3303571428571" style="6" customWidth="1"/>
    <col min="20" max="20" width="9.4375" style="6" customWidth="1"/>
    <col min="21" max="21" width="11.5535714285714" style="6" customWidth="1"/>
    <col min="22" max="22" width="25.5535714285714" style="6" customWidth="1"/>
    <col min="23" max="23" width="41.7767857142857" style="6" customWidth="1"/>
    <col min="24" max="24" width="9.4375" style="6" customWidth="1"/>
    <col min="25" max="25" width="11.5535714285714" style="6" customWidth="1"/>
    <col min="26" max="26" width="25.5535714285714" style="6" customWidth="1"/>
    <col min="27" max="27" width="13.7767857142857" style="6" customWidth="1"/>
    <col min="28" max="28" width="9.4375" style="6" customWidth="1"/>
    <col min="29" max="29" width="5.55357142857143" style="6" customWidth="1"/>
    <col min="30" max="34" width="10.4375" style="6" customWidth="1"/>
    <col min="35" max="35" width="8" style="6" customWidth="1"/>
    <col min="36" max="36" width="5.55357142857143" style="6" customWidth="1"/>
    <col min="37" max="37" width="9.4375" style="6" customWidth="1"/>
    <col min="38" max="38" width="17.5535714285714" style="7" customWidth="1"/>
    <col min="39" max="39" width="23.5535714285714" style="7" customWidth="1"/>
    <col min="40" max="40" width="24.4375" style="6" customWidth="1"/>
    <col min="41" max="41" width="72.6607142857143" style="8" customWidth="1"/>
    <col min="42" max="42" width="9.4375" style="6" customWidth="1"/>
    <col min="43" max="43" width="15.3303571428571" style="6" customWidth="1"/>
    <col min="44" max="44" width="9" style="6"/>
    <col min="45" max="45" width="9" style="6" customWidth="1"/>
    <col min="46" max="46" width="9" style="6"/>
    <col min="47" max="47" width="6.88392857142857" style="6" customWidth="1"/>
    <col min="48" max="48" width="9" style="6"/>
    <col min="49" max="50" width="6.88392857142857" style="6" customWidth="1"/>
    <col min="51" max="16384" width="9" style="6"/>
  </cols>
  <sheetData>
    <row r="1" customHeight="1" spans="1:23">
      <c r="A1" s="9" t="s">
        <v>0</v>
      </c>
      <c r="B1" s="8"/>
      <c r="C1" s="8"/>
      <c r="D1" s="8"/>
      <c r="E1" s="8"/>
      <c r="F1" s="8"/>
      <c r="G1" s="8"/>
      <c r="H1" s="8"/>
      <c r="I1" s="22"/>
      <c r="J1" s="22"/>
      <c r="K1" s="23"/>
      <c r="L1" s="23"/>
      <c r="M1" s="22"/>
      <c r="N1" s="22"/>
      <c r="O1" s="22"/>
      <c r="P1" s="24"/>
      <c r="Q1" s="24"/>
      <c r="R1" s="24"/>
      <c r="S1" s="24"/>
      <c r="T1" s="22"/>
      <c r="U1" s="22"/>
      <c r="V1" s="22"/>
      <c r="W1" s="22"/>
    </row>
    <row r="2" customHeight="1" spans="1:40">
      <c r="A2" s="10" t="s">
        <v>1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  <c r="AA2" s="10"/>
      <c r="AB2" s="10"/>
      <c r="AC2" s="10"/>
      <c r="AD2" s="10"/>
      <c r="AE2" s="10"/>
      <c r="AF2" s="10"/>
      <c r="AG2" s="10"/>
      <c r="AH2" s="10"/>
      <c r="AI2" s="10"/>
      <c r="AJ2" s="10"/>
      <c r="AK2" s="10"/>
      <c r="AL2" s="10"/>
      <c r="AM2" s="10"/>
      <c r="AN2" s="10"/>
    </row>
    <row r="3" s="4" customFormat="1" ht="49.95" customHeight="1" spans="1:41">
      <c r="A3" s="11" t="s">
        <v>2</v>
      </c>
      <c r="B3" s="11" t="s">
        <v>3</v>
      </c>
      <c r="C3" s="11" t="s">
        <v>4</v>
      </c>
      <c r="D3" s="11" t="s">
        <v>5</v>
      </c>
      <c r="E3" s="11" t="s">
        <v>6</v>
      </c>
      <c r="F3" s="11" t="s">
        <v>7</v>
      </c>
      <c r="G3" s="11" t="s">
        <v>8</v>
      </c>
      <c r="H3" s="11" t="s">
        <v>9</v>
      </c>
      <c r="I3" s="11" t="s">
        <v>10</v>
      </c>
      <c r="J3" s="11" t="s">
        <v>11</v>
      </c>
      <c r="K3" s="11" t="s">
        <v>12</v>
      </c>
      <c r="L3" s="11" t="s">
        <v>13</v>
      </c>
      <c r="M3" s="11" t="s">
        <v>14</v>
      </c>
      <c r="N3" s="11" t="s">
        <v>15</v>
      </c>
      <c r="O3" s="11" t="s">
        <v>16</v>
      </c>
      <c r="P3" s="11" t="s">
        <v>13</v>
      </c>
      <c r="Q3" s="11" t="s">
        <v>14</v>
      </c>
      <c r="R3" s="11" t="s">
        <v>15</v>
      </c>
      <c r="S3" s="11" t="s">
        <v>17</v>
      </c>
      <c r="T3" s="11" t="s">
        <v>13</v>
      </c>
      <c r="U3" s="11" t="s">
        <v>14</v>
      </c>
      <c r="V3" s="11" t="s">
        <v>15</v>
      </c>
      <c r="W3" s="11" t="s">
        <v>18</v>
      </c>
      <c r="X3" s="11" t="s">
        <v>13</v>
      </c>
      <c r="Y3" s="11" t="s">
        <v>14</v>
      </c>
      <c r="Z3" s="11" t="s">
        <v>15</v>
      </c>
      <c r="AA3" s="25" t="s">
        <v>19</v>
      </c>
      <c r="AB3" s="25" t="s">
        <v>20</v>
      </c>
      <c r="AC3" s="25" t="s">
        <v>21</v>
      </c>
      <c r="AD3" s="25" t="s">
        <v>22</v>
      </c>
      <c r="AE3" s="25" t="s">
        <v>23</v>
      </c>
      <c r="AF3" s="25" t="s">
        <v>24</v>
      </c>
      <c r="AG3" s="25" t="s">
        <v>25</v>
      </c>
      <c r="AH3" s="25" t="s">
        <v>26</v>
      </c>
      <c r="AI3" s="25" t="s">
        <v>27</v>
      </c>
      <c r="AJ3" s="25" t="s">
        <v>28</v>
      </c>
      <c r="AK3" s="25" t="s">
        <v>29</v>
      </c>
      <c r="AL3" s="32" t="s">
        <v>30</v>
      </c>
      <c r="AM3" s="33" t="s">
        <v>31</v>
      </c>
      <c r="AN3" s="34" t="s">
        <v>32</v>
      </c>
      <c r="AO3" s="11" t="s">
        <v>33</v>
      </c>
    </row>
    <row r="4" customHeight="1" spans="1:50">
      <c r="A4" s="12" t="s">
        <v>34</v>
      </c>
      <c r="B4" s="13" t="s">
        <v>35</v>
      </c>
      <c r="C4" s="14" t="s">
        <v>36</v>
      </c>
      <c r="D4" s="14" t="s">
        <v>37</v>
      </c>
      <c r="E4" s="14" t="s">
        <v>38</v>
      </c>
      <c r="F4" s="20">
        <v>44277</v>
      </c>
      <c r="G4" s="14" t="s">
        <v>39</v>
      </c>
      <c r="H4" s="15" t="s">
        <v>40</v>
      </c>
      <c r="I4" s="12">
        <v>50.02</v>
      </c>
      <c r="J4" s="12">
        <v>4.88</v>
      </c>
      <c r="K4" s="12">
        <v>10</v>
      </c>
      <c r="L4" s="12">
        <v>23</v>
      </c>
      <c r="M4" s="12">
        <f t="shared" ref="M4:M44" si="0">101-L4</f>
        <v>78</v>
      </c>
      <c r="N4" s="12">
        <f t="shared" ref="N4:N44" si="1">M4*15%</f>
        <v>11.7</v>
      </c>
      <c r="O4" s="12">
        <v>1.42</v>
      </c>
      <c r="P4" s="12">
        <v>28</v>
      </c>
      <c r="Q4" s="12">
        <f t="shared" ref="Q4:Q44" si="2">101-P4</f>
        <v>73</v>
      </c>
      <c r="R4" s="12">
        <f t="shared" ref="R4:R44" si="3">Q4*15%</f>
        <v>10.95</v>
      </c>
      <c r="S4" s="12">
        <v>2</v>
      </c>
      <c r="T4" s="12">
        <v>30</v>
      </c>
      <c r="U4" s="12">
        <f t="shared" ref="U4:U44" si="4">101-T4</f>
        <v>71</v>
      </c>
      <c r="V4" s="12">
        <f t="shared" ref="V4:V44" si="5">U4*15%</f>
        <v>10.65</v>
      </c>
      <c r="W4" s="12">
        <v>0.17</v>
      </c>
      <c r="X4" s="15">
        <v>34</v>
      </c>
      <c r="Y4" s="15">
        <f t="shared" ref="Y4:Y44" si="6">101-X4</f>
        <v>67</v>
      </c>
      <c r="Z4" s="15">
        <f t="shared" ref="Z4:Z44" si="7">Y4*15%</f>
        <v>10.05</v>
      </c>
      <c r="AA4" s="14">
        <f t="shared" ref="AA4:AA44" si="8">N4+R4+V4+Z4</f>
        <v>43.35</v>
      </c>
      <c r="AB4" s="15" t="s">
        <v>41</v>
      </c>
      <c r="AC4" s="26" t="s">
        <v>42</v>
      </c>
      <c r="AD4" s="27">
        <v>71.35</v>
      </c>
      <c r="AE4" s="28">
        <v>63.35</v>
      </c>
      <c r="AF4" s="28">
        <v>61.35</v>
      </c>
      <c r="AG4" s="28">
        <v>67.35</v>
      </c>
      <c r="AH4" s="29">
        <v>57.35</v>
      </c>
      <c r="AI4" s="28">
        <f>ROUND((AE4+AF4+AG4)/3,2)</f>
        <v>64.02</v>
      </c>
      <c r="AJ4" s="15">
        <v>27</v>
      </c>
      <c r="AK4" s="35">
        <v>0.05</v>
      </c>
      <c r="AL4" s="36">
        <f>ROUND(I4*AK4,4)</f>
        <v>2.501</v>
      </c>
      <c r="AM4" s="37">
        <f>ROUND(AL4*0.3,4)</f>
        <v>0.7503</v>
      </c>
      <c r="AN4" s="38">
        <f>AL4-AM4</f>
        <v>1.7507</v>
      </c>
      <c r="AO4" s="41" t="s">
        <v>43</v>
      </c>
      <c r="AR4" s="42"/>
      <c r="AS4" s="42"/>
      <c r="AX4" s="45"/>
    </row>
    <row r="5" customHeight="1" spans="1:50">
      <c r="A5" s="12" t="s">
        <v>44</v>
      </c>
      <c r="B5" s="13" t="s">
        <v>45</v>
      </c>
      <c r="C5" s="14" t="s">
        <v>46</v>
      </c>
      <c r="D5" s="14" t="s">
        <v>47</v>
      </c>
      <c r="E5" s="14" t="s">
        <v>48</v>
      </c>
      <c r="F5" s="20">
        <v>44914</v>
      </c>
      <c r="G5" s="14" t="s">
        <v>49</v>
      </c>
      <c r="H5" s="15" t="s">
        <v>50</v>
      </c>
      <c r="I5" s="12">
        <v>44.59</v>
      </c>
      <c r="J5" s="12">
        <v>4.05</v>
      </c>
      <c r="K5" s="12">
        <v>1</v>
      </c>
      <c r="L5" s="12">
        <v>39</v>
      </c>
      <c r="M5" s="12">
        <f t="shared" si="0"/>
        <v>62</v>
      </c>
      <c r="N5" s="12">
        <f t="shared" si="1"/>
        <v>9.3</v>
      </c>
      <c r="O5" s="12">
        <v>0.1</v>
      </c>
      <c r="P5" s="12">
        <v>40</v>
      </c>
      <c r="Q5" s="12">
        <f t="shared" si="2"/>
        <v>61</v>
      </c>
      <c r="R5" s="12">
        <f t="shared" si="3"/>
        <v>9.15</v>
      </c>
      <c r="S5" s="12">
        <v>1</v>
      </c>
      <c r="T5" s="12">
        <v>32</v>
      </c>
      <c r="U5" s="12">
        <f t="shared" si="4"/>
        <v>69</v>
      </c>
      <c r="V5" s="12">
        <f t="shared" si="5"/>
        <v>10.35</v>
      </c>
      <c r="W5" s="12">
        <v>0.1</v>
      </c>
      <c r="X5" s="15">
        <v>37</v>
      </c>
      <c r="Y5" s="15">
        <f t="shared" si="6"/>
        <v>64</v>
      </c>
      <c r="Z5" s="15">
        <f t="shared" si="7"/>
        <v>9.6</v>
      </c>
      <c r="AA5" s="14">
        <f t="shared" si="8"/>
        <v>38.4</v>
      </c>
      <c r="AB5" s="15" t="s">
        <v>41</v>
      </c>
      <c r="AC5" s="26" t="s">
        <v>42</v>
      </c>
      <c r="AD5" s="27">
        <v>62.4</v>
      </c>
      <c r="AE5" s="29">
        <v>52.4</v>
      </c>
      <c r="AF5" s="28">
        <v>57.4</v>
      </c>
      <c r="AG5" s="28">
        <v>57.5</v>
      </c>
      <c r="AH5" s="28">
        <v>60.4</v>
      </c>
      <c r="AI5" s="28">
        <f>ROUND((AF5+AG5+AH5)/3,2)</f>
        <v>58.43</v>
      </c>
      <c r="AJ5" s="15">
        <v>37</v>
      </c>
      <c r="AK5" s="35">
        <v>0.05</v>
      </c>
      <c r="AL5" s="36">
        <f t="shared" ref="AL5:AL44" si="9">ROUND(I5*AK5,4)</f>
        <v>2.2295</v>
      </c>
      <c r="AM5" s="37">
        <f t="shared" ref="AM5:AM44" si="10">ROUND(AL5*0.3,4)</f>
        <v>0.6689</v>
      </c>
      <c r="AN5" s="38">
        <f t="shared" ref="AN5:AN44" si="11">AL5-AM5</f>
        <v>1.5606</v>
      </c>
      <c r="AO5" s="41" t="s">
        <v>51</v>
      </c>
      <c r="AR5" s="42"/>
      <c r="AS5" s="42"/>
      <c r="AX5" s="45"/>
    </row>
    <row r="6" customHeight="1" spans="1:50">
      <c r="A6" s="12" t="s">
        <v>52</v>
      </c>
      <c r="B6" s="13" t="s">
        <v>53</v>
      </c>
      <c r="C6" s="15" t="s">
        <v>54</v>
      </c>
      <c r="D6" s="14" t="s">
        <v>55</v>
      </c>
      <c r="E6" s="14" t="s">
        <v>56</v>
      </c>
      <c r="F6" s="20">
        <v>44354</v>
      </c>
      <c r="G6" s="14" t="s">
        <v>57</v>
      </c>
      <c r="H6" s="15" t="s">
        <v>58</v>
      </c>
      <c r="I6" s="12">
        <v>40.67</v>
      </c>
      <c r="J6" s="12">
        <v>3.98</v>
      </c>
      <c r="K6" s="12">
        <v>10</v>
      </c>
      <c r="L6" s="12">
        <v>23</v>
      </c>
      <c r="M6" s="12">
        <f t="shared" si="0"/>
        <v>78</v>
      </c>
      <c r="N6" s="12">
        <f t="shared" si="1"/>
        <v>11.7</v>
      </c>
      <c r="O6" s="12">
        <v>1.25</v>
      </c>
      <c r="P6" s="12">
        <v>32</v>
      </c>
      <c r="Q6" s="12">
        <f t="shared" si="2"/>
        <v>69</v>
      </c>
      <c r="R6" s="12">
        <f t="shared" si="3"/>
        <v>10.35</v>
      </c>
      <c r="S6" s="12">
        <v>7</v>
      </c>
      <c r="T6" s="12">
        <v>14</v>
      </c>
      <c r="U6" s="12">
        <f t="shared" si="4"/>
        <v>87</v>
      </c>
      <c r="V6" s="12">
        <f t="shared" si="5"/>
        <v>13.05</v>
      </c>
      <c r="W6" s="12">
        <v>1</v>
      </c>
      <c r="X6" s="15">
        <v>14</v>
      </c>
      <c r="Y6" s="15">
        <f t="shared" si="6"/>
        <v>87</v>
      </c>
      <c r="Z6" s="15">
        <f t="shared" si="7"/>
        <v>13.05</v>
      </c>
      <c r="AA6" s="14">
        <f t="shared" si="8"/>
        <v>48.15</v>
      </c>
      <c r="AB6" s="15" t="s">
        <v>41</v>
      </c>
      <c r="AC6" s="26" t="s">
        <v>42</v>
      </c>
      <c r="AD6" s="27">
        <v>73.15</v>
      </c>
      <c r="AE6" s="28">
        <v>68.15</v>
      </c>
      <c r="AF6" s="28">
        <v>66.15</v>
      </c>
      <c r="AG6" s="28">
        <v>69.85</v>
      </c>
      <c r="AH6" s="29">
        <v>62.15</v>
      </c>
      <c r="AI6" s="28">
        <f t="shared" ref="AI5:AI44" si="12">ROUND((AE6+AF6+AG6)/3,2)</f>
        <v>68.05</v>
      </c>
      <c r="AJ6" s="15">
        <v>20</v>
      </c>
      <c r="AK6" s="35">
        <v>0.1</v>
      </c>
      <c r="AL6" s="36">
        <f t="shared" si="9"/>
        <v>4.067</v>
      </c>
      <c r="AM6" s="37">
        <f t="shared" si="10"/>
        <v>1.2201</v>
      </c>
      <c r="AN6" s="38">
        <f t="shared" si="11"/>
        <v>2.8469</v>
      </c>
      <c r="AO6" s="41" t="s">
        <v>59</v>
      </c>
      <c r="AR6" s="42"/>
      <c r="AS6" s="42"/>
      <c r="AT6" s="44"/>
      <c r="AU6" s="44"/>
      <c r="AX6" s="45"/>
    </row>
    <row r="7" customHeight="1" spans="1:50">
      <c r="A7" s="12" t="s">
        <v>60</v>
      </c>
      <c r="B7" s="15" t="s">
        <v>61</v>
      </c>
      <c r="C7" s="15" t="s">
        <v>54</v>
      </c>
      <c r="D7" s="14" t="s">
        <v>62</v>
      </c>
      <c r="E7" s="14" t="s">
        <v>63</v>
      </c>
      <c r="F7" s="20">
        <v>44287</v>
      </c>
      <c r="G7" s="14" t="s">
        <v>57</v>
      </c>
      <c r="H7" s="15" t="s">
        <v>58</v>
      </c>
      <c r="I7" s="12">
        <v>70.87</v>
      </c>
      <c r="J7" s="12">
        <v>8.66</v>
      </c>
      <c r="K7" s="12">
        <v>7</v>
      </c>
      <c r="L7" s="12">
        <v>29</v>
      </c>
      <c r="M7" s="12">
        <f t="shared" si="0"/>
        <v>72</v>
      </c>
      <c r="N7" s="12">
        <f t="shared" si="1"/>
        <v>10.8</v>
      </c>
      <c r="O7" s="12">
        <v>1.1</v>
      </c>
      <c r="P7" s="12">
        <v>35</v>
      </c>
      <c r="Q7" s="12">
        <f t="shared" si="2"/>
        <v>66</v>
      </c>
      <c r="R7" s="12">
        <f t="shared" si="3"/>
        <v>9.9</v>
      </c>
      <c r="S7" s="12">
        <v>5</v>
      </c>
      <c r="T7" s="12">
        <v>16</v>
      </c>
      <c r="U7" s="12">
        <f t="shared" si="4"/>
        <v>85</v>
      </c>
      <c r="V7" s="12">
        <f t="shared" si="5"/>
        <v>12.75</v>
      </c>
      <c r="W7" s="12">
        <v>0.9</v>
      </c>
      <c r="X7" s="15">
        <v>22</v>
      </c>
      <c r="Y7" s="15">
        <f t="shared" si="6"/>
        <v>79</v>
      </c>
      <c r="Z7" s="15">
        <f t="shared" si="7"/>
        <v>11.85</v>
      </c>
      <c r="AA7" s="14">
        <f t="shared" si="8"/>
        <v>45.3</v>
      </c>
      <c r="AB7" s="15" t="s">
        <v>41</v>
      </c>
      <c r="AC7" s="26" t="s">
        <v>42</v>
      </c>
      <c r="AD7" s="28">
        <v>75.3</v>
      </c>
      <c r="AE7" s="29">
        <v>60.3</v>
      </c>
      <c r="AF7" s="28">
        <v>72.3</v>
      </c>
      <c r="AG7" s="28">
        <v>66.5</v>
      </c>
      <c r="AH7" s="27">
        <v>79.3</v>
      </c>
      <c r="AI7" s="28">
        <f>ROUND((AD7+AF7+AG7)/3,2)</f>
        <v>71.37</v>
      </c>
      <c r="AJ7" s="15">
        <v>17</v>
      </c>
      <c r="AK7" s="35">
        <v>0.1</v>
      </c>
      <c r="AL7" s="36">
        <f t="shared" si="9"/>
        <v>7.087</v>
      </c>
      <c r="AM7" s="37">
        <f t="shared" si="10"/>
        <v>2.1261</v>
      </c>
      <c r="AN7" s="38">
        <f t="shared" si="11"/>
        <v>4.9609</v>
      </c>
      <c r="AO7" s="41" t="s">
        <v>59</v>
      </c>
      <c r="AR7" s="42"/>
      <c r="AS7" s="42"/>
      <c r="AX7" s="45"/>
    </row>
    <row r="8" customHeight="1" spans="1:50">
      <c r="A8" s="12" t="s">
        <v>64</v>
      </c>
      <c r="B8" s="15" t="s">
        <v>65</v>
      </c>
      <c r="C8" s="15" t="s">
        <v>54</v>
      </c>
      <c r="D8" s="14" t="s">
        <v>66</v>
      </c>
      <c r="E8" s="14" t="s">
        <v>67</v>
      </c>
      <c r="F8" s="20">
        <v>42919</v>
      </c>
      <c r="G8" s="14" t="s">
        <v>57</v>
      </c>
      <c r="H8" s="15" t="s">
        <v>68</v>
      </c>
      <c r="I8" s="12">
        <v>47.76</v>
      </c>
      <c r="J8" s="12">
        <v>4.8</v>
      </c>
      <c r="K8" s="12">
        <v>11</v>
      </c>
      <c r="L8" s="12">
        <v>20</v>
      </c>
      <c r="M8" s="12">
        <f t="shared" si="0"/>
        <v>81</v>
      </c>
      <c r="N8" s="12">
        <f t="shared" si="1"/>
        <v>12.15</v>
      </c>
      <c r="O8" s="12">
        <v>1.11</v>
      </c>
      <c r="P8" s="12">
        <v>34</v>
      </c>
      <c r="Q8" s="12">
        <f t="shared" si="2"/>
        <v>67</v>
      </c>
      <c r="R8" s="12">
        <f t="shared" si="3"/>
        <v>10.05</v>
      </c>
      <c r="S8" s="12">
        <v>2</v>
      </c>
      <c r="T8" s="12">
        <v>30</v>
      </c>
      <c r="U8" s="12">
        <f t="shared" si="4"/>
        <v>71</v>
      </c>
      <c r="V8" s="12">
        <f t="shared" si="5"/>
        <v>10.65</v>
      </c>
      <c r="W8" s="12">
        <v>0.1</v>
      </c>
      <c r="X8" s="15">
        <v>37</v>
      </c>
      <c r="Y8" s="15">
        <f t="shared" si="6"/>
        <v>64</v>
      </c>
      <c r="Z8" s="15">
        <f t="shared" si="7"/>
        <v>9.6</v>
      </c>
      <c r="AA8" s="14">
        <f t="shared" si="8"/>
        <v>42.45</v>
      </c>
      <c r="AB8" s="15" t="s">
        <v>41</v>
      </c>
      <c r="AC8" s="26" t="s">
        <v>42</v>
      </c>
      <c r="AD8" s="27">
        <v>73.45</v>
      </c>
      <c r="AE8" s="29">
        <v>56.45</v>
      </c>
      <c r="AF8" s="28">
        <v>59.45</v>
      </c>
      <c r="AG8" s="28">
        <v>59.45</v>
      </c>
      <c r="AH8" s="28">
        <v>60.45</v>
      </c>
      <c r="AI8" s="28">
        <f>ROUND((AF8+AG8+AH8)/3,2)</f>
        <v>59.78</v>
      </c>
      <c r="AJ8" s="15">
        <v>34</v>
      </c>
      <c r="AK8" s="35">
        <v>0.05</v>
      </c>
      <c r="AL8" s="36">
        <f t="shared" si="9"/>
        <v>2.388</v>
      </c>
      <c r="AM8" s="37">
        <f t="shared" si="10"/>
        <v>0.7164</v>
      </c>
      <c r="AN8" s="38">
        <f t="shared" si="11"/>
        <v>1.6716</v>
      </c>
      <c r="AO8" s="41" t="s">
        <v>59</v>
      </c>
      <c r="AR8" s="42"/>
      <c r="AS8" s="42"/>
      <c r="AX8" s="45"/>
    </row>
    <row r="9" customHeight="1" spans="1:50">
      <c r="A9" s="12" t="s">
        <v>69</v>
      </c>
      <c r="B9" s="15" t="s">
        <v>70</v>
      </c>
      <c r="C9" s="15" t="s">
        <v>54</v>
      </c>
      <c r="D9" s="14" t="s">
        <v>66</v>
      </c>
      <c r="E9" s="14" t="s">
        <v>38</v>
      </c>
      <c r="F9" s="20">
        <v>44410</v>
      </c>
      <c r="G9" s="14" t="s">
        <v>57</v>
      </c>
      <c r="H9" s="15" t="s">
        <v>50</v>
      </c>
      <c r="I9" s="12">
        <v>70.47</v>
      </c>
      <c r="J9" s="12">
        <v>9.92</v>
      </c>
      <c r="K9" s="12">
        <v>10</v>
      </c>
      <c r="L9" s="12">
        <v>23</v>
      </c>
      <c r="M9" s="12">
        <f t="shared" si="0"/>
        <v>78</v>
      </c>
      <c r="N9" s="12">
        <f t="shared" si="1"/>
        <v>11.7</v>
      </c>
      <c r="O9" s="12">
        <v>1.25</v>
      </c>
      <c r="P9" s="12">
        <v>32</v>
      </c>
      <c r="Q9" s="12">
        <f t="shared" si="2"/>
        <v>69</v>
      </c>
      <c r="R9" s="12">
        <f t="shared" si="3"/>
        <v>10.35</v>
      </c>
      <c r="S9" s="12">
        <v>7</v>
      </c>
      <c r="T9" s="12">
        <v>14</v>
      </c>
      <c r="U9" s="12">
        <f t="shared" si="4"/>
        <v>87</v>
      </c>
      <c r="V9" s="12">
        <f t="shared" si="5"/>
        <v>13.05</v>
      </c>
      <c r="W9" s="12">
        <v>1</v>
      </c>
      <c r="X9" s="15">
        <v>14</v>
      </c>
      <c r="Y9" s="15">
        <f t="shared" si="6"/>
        <v>87</v>
      </c>
      <c r="Z9" s="15">
        <f t="shared" si="7"/>
        <v>13.05</v>
      </c>
      <c r="AA9" s="14">
        <f t="shared" si="8"/>
        <v>48.15</v>
      </c>
      <c r="AB9" s="15" t="s">
        <v>41</v>
      </c>
      <c r="AC9" s="26" t="s">
        <v>42</v>
      </c>
      <c r="AD9" s="30">
        <v>64.15</v>
      </c>
      <c r="AE9" s="28">
        <v>58.15</v>
      </c>
      <c r="AF9" s="27">
        <v>66.15</v>
      </c>
      <c r="AG9" s="29">
        <v>54.15</v>
      </c>
      <c r="AH9" s="28">
        <v>62.15</v>
      </c>
      <c r="AI9" s="28">
        <f>ROUND((AD9+AE9+AH9)/3,2)</f>
        <v>61.48</v>
      </c>
      <c r="AJ9" s="15">
        <v>32</v>
      </c>
      <c r="AK9" s="35">
        <v>0.05</v>
      </c>
      <c r="AL9" s="36">
        <f t="shared" si="9"/>
        <v>3.5235</v>
      </c>
      <c r="AM9" s="37">
        <f t="shared" si="10"/>
        <v>1.0571</v>
      </c>
      <c r="AN9" s="38">
        <f t="shared" si="11"/>
        <v>2.4664</v>
      </c>
      <c r="AO9" s="41" t="s">
        <v>59</v>
      </c>
      <c r="AR9" s="42"/>
      <c r="AS9" s="42"/>
      <c r="AX9" s="45"/>
    </row>
    <row r="10" customHeight="1" spans="1:50">
      <c r="A10" s="12" t="s">
        <v>71</v>
      </c>
      <c r="B10" s="15" t="s">
        <v>72</v>
      </c>
      <c r="C10" s="14" t="s">
        <v>73</v>
      </c>
      <c r="D10" s="14" t="s">
        <v>74</v>
      </c>
      <c r="E10" s="14" t="s">
        <v>75</v>
      </c>
      <c r="F10" s="20">
        <v>42795</v>
      </c>
      <c r="G10" s="14" t="s">
        <v>76</v>
      </c>
      <c r="H10" s="15" t="s">
        <v>77</v>
      </c>
      <c r="I10" s="12">
        <v>51</v>
      </c>
      <c r="J10" s="12">
        <v>3.93</v>
      </c>
      <c r="K10" s="12">
        <v>10</v>
      </c>
      <c r="L10" s="12">
        <v>23</v>
      </c>
      <c r="M10" s="12">
        <f t="shared" si="0"/>
        <v>78</v>
      </c>
      <c r="N10" s="12">
        <f t="shared" si="1"/>
        <v>11.7</v>
      </c>
      <c r="O10" s="12">
        <v>1.35</v>
      </c>
      <c r="P10" s="12">
        <v>30</v>
      </c>
      <c r="Q10" s="12">
        <f t="shared" si="2"/>
        <v>71</v>
      </c>
      <c r="R10" s="12">
        <f t="shared" si="3"/>
        <v>10.65</v>
      </c>
      <c r="S10" s="12">
        <v>1</v>
      </c>
      <c r="T10" s="12">
        <v>32</v>
      </c>
      <c r="U10" s="12">
        <f t="shared" si="4"/>
        <v>69</v>
      </c>
      <c r="V10" s="12">
        <f t="shared" si="5"/>
        <v>10.35</v>
      </c>
      <c r="W10" s="12">
        <v>0.07</v>
      </c>
      <c r="X10" s="15">
        <v>40</v>
      </c>
      <c r="Y10" s="15">
        <f t="shared" si="6"/>
        <v>61</v>
      </c>
      <c r="Z10" s="15">
        <f t="shared" si="7"/>
        <v>9.15</v>
      </c>
      <c r="AA10" s="14">
        <f t="shared" si="8"/>
        <v>41.85</v>
      </c>
      <c r="AB10" s="15" t="s">
        <v>78</v>
      </c>
      <c r="AC10" s="26" t="s">
        <v>42</v>
      </c>
      <c r="AD10" s="28">
        <v>69.85</v>
      </c>
      <c r="AE10" s="29">
        <v>55.85</v>
      </c>
      <c r="AF10" s="28">
        <v>60.85</v>
      </c>
      <c r="AG10" s="28">
        <v>60.15</v>
      </c>
      <c r="AH10" s="27">
        <v>77.85</v>
      </c>
      <c r="AI10" s="28">
        <f>ROUND((AD10+AF10+AG10)/3,2)</f>
        <v>63.62</v>
      </c>
      <c r="AJ10" s="15">
        <v>28</v>
      </c>
      <c r="AK10" s="35">
        <v>0.05</v>
      </c>
      <c r="AL10" s="36">
        <f t="shared" si="9"/>
        <v>2.55</v>
      </c>
      <c r="AM10" s="37">
        <f t="shared" si="10"/>
        <v>0.765</v>
      </c>
      <c r="AN10" s="38">
        <f t="shared" si="11"/>
        <v>1.785</v>
      </c>
      <c r="AO10" s="41" t="s">
        <v>79</v>
      </c>
      <c r="AR10" s="42"/>
      <c r="AS10" s="42"/>
      <c r="AX10" s="45"/>
    </row>
    <row r="11" customHeight="1" spans="1:50">
      <c r="A11" s="12" t="s">
        <v>80</v>
      </c>
      <c r="B11" s="13" t="s">
        <v>81</v>
      </c>
      <c r="C11" s="14" t="s">
        <v>82</v>
      </c>
      <c r="D11" s="14" t="s">
        <v>83</v>
      </c>
      <c r="E11" s="14" t="s">
        <v>67</v>
      </c>
      <c r="F11" s="20">
        <v>44743</v>
      </c>
      <c r="G11" s="14" t="s">
        <v>84</v>
      </c>
      <c r="H11" s="15" t="s">
        <v>85</v>
      </c>
      <c r="I11" s="12">
        <v>50.45</v>
      </c>
      <c r="J11" s="12">
        <v>4.2</v>
      </c>
      <c r="K11" s="12">
        <v>9</v>
      </c>
      <c r="L11" s="12">
        <v>28</v>
      </c>
      <c r="M11" s="12">
        <f t="shared" si="0"/>
        <v>73</v>
      </c>
      <c r="N11" s="12">
        <f t="shared" si="1"/>
        <v>10.95</v>
      </c>
      <c r="O11" s="12">
        <v>1.53</v>
      </c>
      <c r="P11" s="12">
        <v>26</v>
      </c>
      <c r="Q11" s="12">
        <f t="shared" si="2"/>
        <v>75</v>
      </c>
      <c r="R11" s="12">
        <f t="shared" si="3"/>
        <v>11.25</v>
      </c>
      <c r="S11" s="12">
        <v>5</v>
      </c>
      <c r="T11" s="12">
        <v>16</v>
      </c>
      <c r="U11" s="12">
        <f t="shared" si="4"/>
        <v>85</v>
      </c>
      <c r="V11" s="12">
        <f t="shared" si="5"/>
        <v>12.75</v>
      </c>
      <c r="W11" s="12">
        <v>1.33</v>
      </c>
      <c r="X11" s="15">
        <v>12</v>
      </c>
      <c r="Y11" s="15">
        <f t="shared" si="6"/>
        <v>89</v>
      </c>
      <c r="Z11" s="15">
        <f t="shared" si="7"/>
        <v>13.35</v>
      </c>
      <c r="AA11" s="14">
        <f t="shared" si="8"/>
        <v>48.3</v>
      </c>
      <c r="AB11" s="15" t="s">
        <v>41</v>
      </c>
      <c r="AC11" s="26" t="s">
        <v>42</v>
      </c>
      <c r="AD11" s="27">
        <v>74.3</v>
      </c>
      <c r="AE11" s="28">
        <v>57.3</v>
      </c>
      <c r="AF11" s="28">
        <v>61.3</v>
      </c>
      <c r="AG11" s="29">
        <v>55.9</v>
      </c>
      <c r="AH11" s="28">
        <v>70.3</v>
      </c>
      <c r="AI11" s="28">
        <f>ROUND((AE11+AF11+AH11)/3,2)</f>
        <v>62.97</v>
      </c>
      <c r="AJ11" s="15">
        <v>29</v>
      </c>
      <c r="AK11" s="35">
        <v>0.05</v>
      </c>
      <c r="AL11" s="36">
        <f t="shared" si="9"/>
        <v>2.5225</v>
      </c>
      <c r="AM11" s="37">
        <f t="shared" si="10"/>
        <v>0.7568</v>
      </c>
      <c r="AN11" s="38">
        <f t="shared" si="11"/>
        <v>1.7657</v>
      </c>
      <c r="AO11" s="41" t="s">
        <v>86</v>
      </c>
      <c r="AR11" s="42"/>
      <c r="AS11" s="42"/>
      <c r="AX11" s="45"/>
    </row>
    <row r="12" customHeight="1" spans="1:50">
      <c r="A12" s="12" t="s">
        <v>87</v>
      </c>
      <c r="B12" s="15" t="s">
        <v>88</v>
      </c>
      <c r="C12" s="14" t="s">
        <v>82</v>
      </c>
      <c r="D12" s="14" t="s">
        <v>83</v>
      </c>
      <c r="E12" s="14" t="s">
        <v>67</v>
      </c>
      <c r="F12" s="20">
        <v>44378</v>
      </c>
      <c r="G12" s="14" t="s">
        <v>89</v>
      </c>
      <c r="H12" s="15" t="s">
        <v>90</v>
      </c>
      <c r="I12" s="12">
        <v>42.7</v>
      </c>
      <c r="J12" s="12">
        <v>2.26</v>
      </c>
      <c r="K12" s="12">
        <v>11</v>
      </c>
      <c r="L12" s="12">
        <v>20</v>
      </c>
      <c r="M12" s="12">
        <f t="shared" si="0"/>
        <v>81</v>
      </c>
      <c r="N12" s="12">
        <f t="shared" si="1"/>
        <v>12.15</v>
      </c>
      <c r="O12" s="12">
        <v>1.26</v>
      </c>
      <c r="P12" s="12">
        <v>31</v>
      </c>
      <c r="Q12" s="12">
        <f t="shared" si="2"/>
        <v>70</v>
      </c>
      <c r="R12" s="12">
        <f t="shared" si="3"/>
        <v>10.5</v>
      </c>
      <c r="S12" s="12">
        <v>5</v>
      </c>
      <c r="T12" s="12">
        <v>16</v>
      </c>
      <c r="U12" s="12">
        <f t="shared" si="4"/>
        <v>85</v>
      </c>
      <c r="V12" s="12">
        <f t="shared" si="5"/>
        <v>12.75</v>
      </c>
      <c r="W12" s="12">
        <v>0.63</v>
      </c>
      <c r="X12" s="15">
        <v>23</v>
      </c>
      <c r="Y12" s="15">
        <f t="shared" si="6"/>
        <v>78</v>
      </c>
      <c r="Z12" s="15">
        <f t="shared" si="7"/>
        <v>11.7</v>
      </c>
      <c r="AA12" s="14">
        <f t="shared" si="8"/>
        <v>47.1</v>
      </c>
      <c r="AB12" s="15" t="s">
        <v>41</v>
      </c>
      <c r="AC12" s="26" t="s">
        <v>42</v>
      </c>
      <c r="AD12" s="28">
        <v>62.1</v>
      </c>
      <c r="AE12" s="28">
        <v>56.1</v>
      </c>
      <c r="AF12" s="28">
        <v>59.1</v>
      </c>
      <c r="AG12" s="29">
        <v>54.7</v>
      </c>
      <c r="AH12" s="27">
        <v>71.1</v>
      </c>
      <c r="AI12" s="28">
        <f>ROUND((AD12+AE12+AF12)/3,2)</f>
        <v>59.1</v>
      </c>
      <c r="AJ12" s="15">
        <v>35</v>
      </c>
      <c r="AK12" s="35">
        <v>0.05</v>
      </c>
      <c r="AL12" s="36">
        <f t="shared" si="9"/>
        <v>2.135</v>
      </c>
      <c r="AM12" s="37">
        <f t="shared" si="10"/>
        <v>0.6405</v>
      </c>
      <c r="AN12" s="38">
        <f t="shared" si="11"/>
        <v>1.4945</v>
      </c>
      <c r="AO12" s="41" t="s">
        <v>91</v>
      </c>
      <c r="AR12" s="42"/>
      <c r="AS12" s="42"/>
      <c r="AX12" s="45"/>
    </row>
    <row r="13" customHeight="1" spans="1:50">
      <c r="A13" s="12" t="s">
        <v>92</v>
      </c>
      <c r="B13" s="15" t="s">
        <v>93</v>
      </c>
      <c r="C13" s="14" t="s">
        <v>82</v>
      </c>
      <c r="D13" s="14" t="s">
        <v>83</v>
      </c>
      <c r="E13" s="14" t="s">
        <v>67</v>
      </c>
      <c r="F13" s="20">
        <v>43283</v>
      </c>
      <c r="G13" s="14" t="s">
        <v>94</v>
      </c>
      <c r="H13" s="15" t="s">
        <v>95</v>
      </c>
      <c r="I13" s="12">
        <v>45.7</v>
      </c>
      <c r="J13" s="12">
        <v>3.07</v>
      </c>
      <c r="K13" s="12">
        <v>15</v>
      </c>
      <c r="L13" s="12">
        <v>18</v>
      </c>
      <c r="M13" s="12">
        <f t="shared" si="0"/>
        <v>83</v>
      </c>
      <c r="N13" s="12">
        <f t="shared" si="1"/>
        <v>12.45</v>
      </c>
      <c r="O13" s="12">
        <v>3.75</v>
      </c>
      <c r="P13" s="12">
        <v>18</v>
      </c>
      <c r="Q13" s="12">
        <f t="shared" si="2"/>
        <v>83</v>
      </c>
      <c r="R13" s="12">
        <f t="shared" si="3"/>
        <v>12.45</v>
      </c>
      <c r="S13" s="12">
        <v>3</v>
      </c>
      <c r="T13" s="12">
        <v>25</v>
      </c>
      <c r="U13" s="12">
        <f t="shared" si="4"/>
        <v>76</v>
      </c>
      <c r="V13" s="12">
        <f t="shared" si="5"/>
        <v>11.4</v>
      </c>
      <c r="W13" s="12">
        <v>0.29</v>
      </c>
      <c r="X13" s="15">
        <v>31</v>
      </c>
      <c r="Y13" s="15">
        <f t="shared" si="6"/>
        <v>70</v>
      </c>
      <c r="Z13" s="15">
        <f t="shared" si="7"/>
        <v>10.5</v>
      </c>
      <c r="AA13" s="14">
        <f t="shared" si="8"/>
        <v>46.8</v>
      </c>
      <c r="AB13" s="15" t="s">
        <v>41</v>
      </c>
      <c r="AC13" s="26" t="s">
        <v>42</v>
      </c>
      <c r="AD13" s="28">
        <v>73.8</v>
      </c>
      <c r="AE13" s="28">
        <v>60.8</v>
      </c>
      <c r="AF13" s="28">
        <v>62.8</v>
      </c>
      <c r="AG13" s="29">
        <v>57.9</v>
      </c>
      <c r="AH13" s="27">
        <v>73.8</v>
      </c>
      <c r="AI13" s="28">
        <f>ROUND((AD13+AE13+AF13)/3,2)</f>
        <v>65.8</v>
      </c>
      <c r="AJ13" s="15">
        <v>25</v>
      </c>
      <c r="AK13" s="35">
        <v>0.1</v>
      </c>
      <c r="AL13" s="36">
        <f t="shared" si="9"/>
        <v>4.57</v>
      </c>
      <c r="AM13" s="37">
        <f t="shared" si="10"/>
        <v>1.371</v>
      </c>
      <c r="AN13" s="38">
        <f t="shared" si="11"/>
        <v>3.199</v>
      </c>
      <c r="AO13" s="41" t="s">
        <v>96</v>
      </c>
      <c r="AR13" s="42"/>
      <c r="AS13" s="42"/>
      <c r="AX13" s="45"/>
    </row>
    <row r="14" customHeight="1" spans="1:50">
      <c r="A14" s="12" t="s">
        <v>97</v>
      </c>
      <c r="B14" s="15" t="s">
        <v>98</v>
      </c>
      <c r="C14" s="14" t="s">
        <v>82</v>
      </c>
      <c r="D14" s="14" t="s">
        <v>83</v>
      </c>
      <c r="E14" s="14" t="s">
        <v>99</v>
      </c>
      <c r="F14" s="20">
        <v>44927</v>
      </c>
      <c r="G14" s="14" t="s">
        <v>100</v>
      </c>
      <c r="H14" s="15" t="s">
        <v>101</v>
      </c>
      <c r="I14" s="12">
        <v>77.28</v>
      </c>
      <c r="J14" s="12">
        <v>9.27</v>
      </c>
      <c r="K14" s="12">
        <v>23</v>
      </c>
      <c r="L14" s="12">
        <v>11</v>
      </c>
      <c r="M14" s="12">
        <f t="shared" si="0"/>
        <v>90</v>
      </c>
      <c r="N14" s="12">
        <f t="shared" si="1"/>
        <v>13.5</v>
      </c>
      <c r="O14" s="12">
        <v>4.28</v>
      </c>
      <c r="P14" s="12">
        <v>15</v>
      </c>
      <c r="Q14" s="12">
        <f t="shared" si="2"/>
        <v>86</v>
      </c>
      <c r="R14" s="12">
        <f t="shared" si="3"/>
        <v>12.9</v>
      </c>
      <c r="S14" s="12">
        <v>15</v>
      </c>
      <c r="T14" s="12">
        <v>6</v>
      </c>
      <c r="U14" s="12">
        <f t="shared" si="4"/>
        <v>95</v>
      </c>
      <c r="V14" s="12">
        <f t="shared" si="5"/>
        <v>14.25</v>
      </c>
      <c r="W14" s="12">
        <v>2.32</v>
      </c>
      <c r="X14" s="15">
        <v>5</v>
      </c>
      <c r="Y14" s="15">
        <f t="shared" si="6"/>
        <v>96</v>
      </c>
      <c r="Z14" s="15">
        <f t="shared" si="7"/>
        <v>14.4</v>
      </c>
      <c r="AA14" s="14">
        <f t="shared" si="8"/>
        <v>55.05</v>
      </c>
      <c r="AB14" s="15" t="s">
        <v>41</v>
      </c>
      <c r="AC14" s="26" t="s">
        <v>42</v>
      </c>
      <c r="AD14" s="27">
        <v>76.05</v>
      </c>
      <c r="AE14" s="29">
        <v>64.05</v>
      </c>
      <c r="AF14" s="28">
        <v>72.05</v>
      </c>
      <c r="AG14" s="28">
        <v>65.15</v>
      </c>
      <c r="AH14" s="28">
        <v>75.05</v>
      </c>
      <c r="AI14" s="28">
        <f>ROUND((AF14+AG14+AH14)/3,2)</f>
        <v>70.75</v>
      </c>
      <c r="AJ14" s="15">
        <v>18</v>
      </c>
      <c r="AK14" s="35">
        <v>0.1</v>
      </c>
      <c r="AL14" s="36">
        <f t="shared" si="9"/>
        <v>7.728</v>
      </c>
      <c r="AM14" s="37">
        <f t="shared" si="10"/>
        <v>2.3184</v>
      </c>
      <c r="AN14" s="38">
        <f t="shared" si="11"/>
        <v>5.4096</v>
      </c>
      <c r="AO14" s="41" t="s">
        <v>102</v>
      </c>
      <c r="AR14" s="42"/>
      <c r="AS14" s="42"/>
      <c r="AX14" s="45"/>
    </row>
    <row r="15" s="5" customFormat="1" customHeight="1" spans="1:50">
      <c r="A15" s="16" t="s">
        <v>103</v>
      </c>
      <c r="B15" s="17" t="s">
        <v>104</v>
      </c>
      <c r="C15" s="18" t="s">
        <v>105</v>
      </c>
      <c r="D15" s="18" t="s">
        <v>106</v>
      </c>
      <c r="E15" s="18" t="s">
        <v>107</v>
      </c>
      <c r="F15" s="21">
        <v>45261</v>
      </c>
      <c r="G15" s="18" t="s">
        <v>108</v>
      </c>
      <c r="H15" s="17" t="s">
        <v>109</v>
      </c>
      <c r="I15" s="16">
        <v>55.53</v>
      </c>
      <c r="J15" s="16">
        <v>4.71</v>
      </c>
      <c r="K15" s="16">
        <v>3</v>
      </c>
      <c r="L15" s="16">
        <v>37</v>
      </c>
      <c r="M15" s="16">
        <f t="shared" si="0"/>
        <v>64</v>
      </c>
      <c r="N15" s="16">
        <f t="shared" si="1"/>
        <v>9.6</v>
      </c>
      <c r="O15" s="16">
        <v>0.5</v>
      </c>
      <c r="P15" s="16">
        <v>36</v>
      </c>
      <c r="Q15" s="16">
        <f t="shared" si="2"/>
        <v>65</v>
      </c>
      <c r="R15" s="16">
        <f t="shared" si="3"/>
        <v>9.75</v>
      </c>
      <c r="S15" s="16">
        <v>3</v>
      </c>
      <c r="T15" s="16">
        <v>25</v>
      </c>
      <c r="U15" s="16">
        <f t="shared" si="4"/>
        <v>76</v>
      </c>
      <c r="V15" s="16">
        <f t="shared" si="5"/>
        <v>11.4</v>
      </c>
      <c r="W15" s="16">
        <v>0.5</v>
      </c>
      <c r="X15" s="17">
        <v>26</v>
      </c>
      <c r="Y15" s="17">
        <f t="shared" si="6"/>
        <v>75</v>
      </c>
      <c r="Z15" s="17">
        <f t="shared" si="7"/>
        <v>11.25</v>
      </c>
      <c r="AA15" s="18">
        <f t="shared" si="8"/>
        <v>42</v>
      </c>
      <c r="AB15" s="17" t="s">
        <v>78</v>
      </c>
      <c r="AC15" s="31" t="s">
        <v>42</v>
      </c>
      <c r="AD15" s="27">
        <v>70</v>
      </c>
      <c r="AE15" s="29">
        <v>56</v>
      </c>
      <c r="AF15" s="30">
        <v>59</v>
      </c>
      <c r="AG15" s="30">
        <v>58</v>
      </c>
      <c r="AH15" s="30">
        <v>66</v>
      </c>
      <c r="AI15" s="28">
        <f>ROUND((AF15+AG15+AH15)/3,2)</f>
        <v>61</v>
      </c>
      <c r="AJ15" s="15">
        <v>33</v>
      </c>
      <c r="AK15" s="35">
        <v>0.05</v>
      </c>
      <c r="AL15" s="36">
        <f t="shared" si="9"/>
        <v>2.7765</v>
      </c>
      <c r="AM15" s="37">
        <f t="shared" si="10"/>
        <v>0.833</v>
      </c>
      <c r="AN15" s="38">
        <f t="shared" si="11"/>
        <v>1.9435</v>
      </c>
      <c r="AO15" s="43" t="s">
        <v>110</v>
      </c>
      <c r="AR15" s="42"/>
      <c r="AS15" s="42"/>
      <c r="AT15" s="6"/>
      <c r="AU15" s="6"/>
      <c r="AX15" s="45"/>
    </row>
    <row r="16" s="5" customFormat="1" customHeight="1" spans="1:50">
      <c r="A16" s="16" t="s">
        <v>111</v>
      </c>
      <c r="B16" s="19" t="s">
        <v>112</v>
      </c>
      <c r="C16" s="18" t="s">
        <v>105</v>
      </c>
      <c r="D16" s="18" t="s">
        <v>106</v>
      </c>
      <c r="E16" s="18" t="s">
        <v>113</v>
      </c>
      <c r="F16" s="21">
        <v>45323</v>
      </c>
      <c r="G16" s="18" t="s">
        <v>89</v>
      </c>
      <c r="H16" s="17" t="s">
        <v>109</v>
      </c>
      <c r="I16" s="16">
        <v>40.02</v>
      </c>
      <c r="J16" s="16">
        <v>1.8</v>
      </c>
      <c r="K16" s="16">
        <v>3</v>
      </c>
      <c r="L16" s="16">
        <v>37</v>
      </c>
      <c r="M16" s="16">
        <f t="shared" si="0"/>
        <v>64</v>
      </c>
      <c r="N16" s="16">
        <f t="shared" si="1"/>
        <v>9.6</v>
      </c>
      <c r="O16" s="16">
        <v>0.4</v>
      </c>
      <c r="P16" s="16">
        <v>37</v>
      </c>
      <c r="Q16" s="16">
        <f t="shared" si="2"/>
        <v>64</v>
      </c>
      <c r="R16" s="16">
        <f t="shared" si="3"/>
        <v>9.6</v>
      </c>
      <c r="S16" s="16">
        <v>1</v>
      </c>
      <c r="T16" s="16">
        <v>32</v>
      </c>
      <c r="U16" s="16">
        <f t="shared" si="4"/>
        <v>69</v>
      </c>
      <c r="V16" s="16">
        <f t="shared" si="5"/>
        <v>10.35</v>
      </c>
      <c r="W16" s="16">
        <v>0.1</v>
      </c>
      <c r="X16" s="17">
        <v>37</v>
      </c>
      <c r="Y16" s="17">
        <f t="shared" si="6"/>
        <v>64</v>
      </c>
      <c r="Z16" s="17">
        <f t="shared" si="7"/>
        <v>9.6</v>
      </c>
      <c r="AA16" s="18">
        <f t="shared" si="8"/>
        <v>39.15</v>
      </c>
      <c r="AB16" s="17" t="s">
        <v>78</v>
      </c>
      <c r="AC16" s="31" t="s">
        <v>42</v>
      </c>
      <c r="AD16" s="27">
        <v>70.15</v>
      </c>
      <c r="AE16" s="30">
        <v>48.15</v>
      </c>
      <c r="AF16" s="30">
        <v>51.15</v>
      </c>
      <c r="AG16" s="29">
        <v>46.25</v>
      </c>
      <c r="AH16" s="30">
        <v>63.15</v>
      </c>
      <c r="AI16" s="28">
        <f>ROUND((AE16+AF16+AH16)/3,2)</f>
        <v>54.15</v>
      </c>
      <c r="AJ16" s="15">
        <v>40</v>
      </c>
      <c r="AK16" s="35">
        <v>0.05</v>
      </c>
      <c r="AL16" s="36">
        <f t="shared" si="9"/>
        <v>2.001</v>
      </c>
      <c r="AM16" s="37">
        <f t="shared" si="10"/>
        <v>0.6003</v>
      </c>
      <c r="AN16" s="38">
        <f t="shared" si="11"/>
        <v>1.4007</v>
      </c>
      <c r="AO16" s="43" t="s">
        <v>114</v>
      </c>
      <c r="AR16" s="42"/>
      <c r="AS16" s="42"/>
      <c r="AT16" s="6"/>
      <c r="AU16" s="6"/>
      <c r="AX16" s="45"/>
    </row>
    <row r="17" s="5" customFormat="1" customHeight="1" spans="1:50">
      <c r="A17" s="16" t="s">
        <v>115</v>
      </c>
      <c r="B17" s="19" t="s">
        <v>116</v>
      </c>
      <c r="C17" s="18" t="s">
        <v>105</v>
      </c>
      <c r="D17" s="18" t="s">
        <v>106</v>
      </c>
      <c r="E17" s="18" t="s">
        <v>117</v>
      </c>
      <c r="F17" s="21">
        <v>45260</v>
      </c>
      <c r="G17" s="18" t="s">
        <v>89</v>
      </c>
      <c r="H17" s="17" t="s">
        <v>118</v>
      </c>
      <c r="I17" s="16">
        <v>42.84</v>
      </c>
      <c r="J17" s="16">
        <v>2.66</v>
      </c>
      <c r="K17" s="16">
        <v>4</v>
      </c>
      <c r="L17" s="16">
        <v>36</v>
      </c>
      <c r="M17" s="16">
        <f t="shared" si="0"/>
        <v>65</v>
      </c>
      <c r="N17" s="16">
        <f t="shared" si="1"/>
        <v>9.75</v>
      </c>
      <c r="O17" s="16">
        <v>0.39</v>
      </c>
      <c r="P17" s="16">
        <v>38</v>
      </c>
      <c r="Q17" s="16">
        <f t="shared" si="2"/>
        <v>63</v>
      </c>
      <c r="R17" s="16">
        <f t="shared" si="3"/>
        <v>9.45</v>
      </c>
      <c r="S17" s="16">
        <v>3</v>
      </c>
      <c r="T17" s="12">
        <v>25</v>
      </c>
      <c r="U17" s="16">
        <f t="shared" si="4"/>
        <v>76</v>
      </c>
      <c r="V17" s="16">
        <f t="shared" si="5"/>
        <v>11.4</v>
      </c>
      <c r="W17" s="16">
        <v>0.26</v>
      </c>
      <c r="X17" s="17">
        <v>32</v>
      </c>
      <c r="Y17" s="17">
        <f t="shared" si="6"/>
        <v>69</v>
      </c>
      <c r="Z17" s="17">
        <f t="shared" si="7"/>
        <v>10.35</v>
      </c>
      <c r="AA17" s="18">
        <f t="shared" si="8"/>
        <v>40.95</v>
      </c>
      <c r="AB17" s="17" t="s">
        <v>78</v>
      </c>
      <c r="AC17" s="31" t="s">
        <v>42</v>
      </c>
      <c r="AD17" s="27">
        <v>67.95</v>
      </c>
      <c r="AE17" s="30">
        <v>60.95</v>
      </c>
      <c r="AF17" s="30">
        <v>52.95</v>
      </c>
      <c r="AG17" s="29">
        <v>50.05</v>
      </c>
      <c r="AH17" s="30">
        <v>62.95</v>
      </c>
      <c r="AI17" s="28">
        <f t="shared" ref="AI17:AI18" si="13">ROUND((AE17+AF17+AH17)/3,2)</f>
        <v>58.95</v>
      </c>
      <c r="AJ17" s="15">
        <v>36</v>
      </c>
      <c r="AK17" s="35">
        <v>0.05</v>
      </c>
      <c r="AL17" s="36">
        <f t="shared" si="9"/>
        <v>2.142</v>
      </c>
      <c r="AM17" s="37">
        <f t="shared" si="10"/>
        <v>0.6426</v>
      </c>
      <c r="AN17" s="38">
        <f t="shared" si="11"/>
        <v>1.4994</v>
      </c>
      <c r="AO17" s="43" t="s">
        <v>119</v>
      </c>
      <c r="AR17" s="42"/>
      <c r="AS17" s="42"/>
      <c r="AT17" s="6"/>
      <c r="AU17" s="6"/>
      <c r="AX17" s="45"/>
    </row>
    <row r="18" customHeight="1" spans="1:50">
      <c r="A18" s="12" t="s">
        <v>120</v>
      </c>
      <c r="B18" s="13" t="s">
        <v>121</v>
      </c>
      <c r="C18" s="14" t="s">
        <v>122</v>
      </c>
      <c r="D18" s="14" t="s">
        <v>123</v>
      </c>
      <c r="E18" s="14" t="s">
        <v>124</v>
      </c>
      <c r="F18" s="20">
        <v>45196</v>
      </c>
      <c r="G18" s="14" t="s">
        <v>125</v>
      </c>
      <c r="H18" s="15" t="s">
        <v>126</v>
      </c>
      <c r="I18" s="12">
        <v>118.63</v>
      </c>
      <c r="J18" s="12">
        <v>20.12</v>
      </c>
      <c r="K18" s="12">
        <v>15</v>
      </c>
      <c r="L18" s="12">
        <v>18</v>
      </c>
      <c r="M18" s="12">
        <f t="shared" si="0"/>
        <v>83</v>
      </c>
      <c r="N18" s="12">
        <f t="shared" si="1"/>
        <v>12.45</v>
      </c>
      <c r="O18" s="12">
        <v>2.87</v>
      </c>
      <c r="P18" s="12">
        <v>19</v>
      </c>
      <c r="Q18" s="12">
        <f t="shared" si="2"/>
        <v>82</v>
      </c>
      <c r="R18" s="12">
        <f t="shared" si="3"/>
        <v>12.3</v>
      </c>
      <c r="S18" s="12">
        <v>8</v>
      </c>
      <c r="T18" s="12">
        <v>13</v>
      </c>
      <c r="U18" s="12">
        <f t="shared" si="4"/>
        <v>88</v>
      </c>
      <c r="V18" s="12">
        <f t="shared" si="5"/>
        <v>13.2</v>
      </c>
      <c r="W18" s="12">
        <v>1.3</v>
      </c>
      <c r="X18" s="15">
        <v>13</v>
      </c>
      <c r="Y18" s="15">
        <f t="shared" si="6"/>
        <v>88</v>
      </c>
      <c r="Z18" s="15">
        <f t="shared" si="7"/>
        <v>13.2</v>
      </c>
      <c r="AA18" s="14">
        <f t="shared" si="8"/>
        <v>51.15</v>
      </c>
      <c r="AB18" s="15" t="s">
        <v>127</v>
      </c>
      <c r="AC18" s="26" t="s">
        <v>42</v>
      </c>
      <c r="AD18" s="27">
        <v>91.15</v>
      </c>
      <c r="AE18" s="28">
        <v>78.15</v>
      </c>
      <c r="AF18" s="28">
        <v>78.15</v>
      </c>
      <c r="AG18" s="29">
        <v>77.15</v>
      </c>
      <c r="AH18" s="28">
        <v>86.15</v>
      </c>
      <c r="AI18" s="28">
        <f t="shared" si="13"/>
        <v>80.82</v>
      </c>
      <c r="AJ18" s="15">
        <v>6</v>
      </c>
      <c r="AK18" s="39">
        <v>0.2</v>
      </c>
      <c r="AL18" s="36">
        <f t="shared" si="9"/>
        <v>23.726</v>
      </c>
      <c r="AM18" s="37">
        <f t="shared" si="10"/>
        <v>7.1178</v>
      </c>
      <c r="AN18" s="38">
        <f t="shared" si="11"/>
        <v>16.6082</v>
      </c>
      <c r="AO18" s="41" t="s">
        <v>128</v>
      </c>
      <c r="AR18" s="42"/>
      <c r="AS18" s="42"/>
      <c r="AT18" s="5"/>
      <c r="AU18" s="5"/>
      <c r="AX18" s="45"/>
    </row>
    <row r="19" customHeight="1" spans="1:50">
      <c r="A19" s="12" t="s">
        <v>129</v>
      </c>
      <c r="B19" s="13" t="s">
        <v>130</v>
      </c>
      <c r="C19" s="14" t="s">
        <v>122</v>
      </c>
      <c r="D19" s="14" t="s">
        <v>123</v>
      </c>
      <c r="E19" s="14" t="s">
        <v>131</v>
      </c>
      <c r="F19" s="20">
        <v>43466</v>
      </c>
      <c r="G19" s="14" t="s">
        <v>132</v>
      </c>
      <c r="H19" s="15" t="s">
        <v>133</v>
      </c>
      <c r="I19" s="12">
        <v>55.65</v>
      </c>
      <c r="J19" s="12">
        <v>4.61</v>
      </c>
      <c r="K19" s="12">
        <v>11</v>
      </c>
      <c r="L19" s="12">
        <v>20</v>
      </c>
      <c r="M19" s="12">
        <f t="shared" si="0"/>
        <v>81</v>
      </c>
      <c r="N19" s="12">
        <f t="shared" si="1"/>
        <v>12.15</v>
      </c>
      <c r="O19" s="12">
        <v>1.7</v>
      </c>
      <c r="P19" s="12">
        <v>24</v>
      </c>
      <c r="Q19" s="12">
        <f t="shared" si="2"/>
        <v>77</v>
      </c>
      <c r="R19" s="12">
        <f t="shared" si="3"/>
        <v>11.55</v>
      </c>
      <c r="S19" s="12">
        <v>4</v>
      </c>
      <c r="T19" s="12">
        <v>24</v>
      </c>
      <c r="U19" s="12">
        <f t="shared" si="4"/>
        <v>77</v>
      </c>
      <c r="V19" s="12">
        <f t="shared" si="5"/>
        <v>11.55</v>
      </c>
      <c r="W19" s="12">
        <v>0.53</v>
      </c>
      <c r="X19" s="15">
        <v>25</v>
      </c>
      <c r="Y19" s="15">
        <f t="shared" si="6"/>
        <v>76</v>
      </c>
      <c r="Z19" s="15">
        <f t="shared" si="7"/>
        <v>11.4</v>
      </c>
      <c r="AA19" s="14">
        <f t="shared" si="8"/>
        <v>46.65</v>
      </c>
      <c r="AB19" s="15" t="s">
        <v>127</v>
      </c>
      <c r="AC19" s="26" t="s">
        <v>42</v>
      </c>
      <c r="AD19" s="27">
        <v>74.65</v>
      </c>
      <c r="AE19" s="28">
        <v>60.65</v>
      </c>
      <c r="AF19" s="29">
        <v>60.65</v>
      </c>
      <c r="AG19" s="28">
        <v>62.95</v>
      </c>
      <c r="AH19" s="28">
        <v>74.65</v>
      </c>
      <c r="AI19" s="28">
        <f>ROUND((AE19+AG19+AH19)/3,2)</f>
        <v>66.08</v>
      </c>
      <c r="AJ19" s="15">
        <v>24</v>
      </c>
      <c r="AK19" s="35">
        <v>0.1</v>
      </c>
      <c r="AL19" s="36">
        <f t="shared" si="9"/>
        <v>5.565</v>
      </c>
      <c r="AM19" s="37">
        <f t="shared" si="10"/>
        <v>1.6695</v>
      </c>
      <c r="AN19" s="38">
        <f t="shared" si="11"/>
        <v>3.8955</v>
      </c>
      <c r="AO19" s="41" t="s">
        <v>134</v>
      </c>
      <c r="AR19" s="42"/>
      <c r="AS19" s="42"/>
      <c r="AT19" s="5"/>
      <c r="AU19" s="5"/>
      <c r="AX19" s="45"/>
    </row>
    <row r="20" customHeight="1" spans="1:50">
      <c r="A20" s="12" t="s">
        <v>135</v>
      </c>
      <c r="B20" s="13" t="s">
        <v>136</v>
      </c>
      <c r="C20" s="14" t="s">
        <v>122</v>
      </c>
      <c r="D20" s="14" t="s">
        <v>123</v>
      </c>
      <c r="E20" s="14" t="s">
        <v>137</v>
      </c>
      <c r="F20" s="20">
        <v>43040</v>
      </c>
      <c r="G20" s="14" t="s">
        <v>138</v>
      </c>
      <c r="H20" s="15" t="s">
        <v>126</v>
      </c>
      <c r="I20" s="12">
        <v>47.48</v>
      </c>
      <c r="J20" s="12">
        <v>2.51</v>
      </c>
      <c r="K20" s="12">
        <v>10</v>
      </c>
      <c r="L20" s="12">
        <v>23</v>
      </c>
      <c r="M20" s="12">
        <f t="shared" si="0"/>
        <v>78</v>
      </c>
      <c r="N20" s="12">
        <f t="shared" si="1"/>
        <v>11.7</v>
      </c>
      <c r="O20" s="12">
        <v>1.44</v>
      </c>
      <c r="P20" s="12">
        <v>27</v>
      </c>
      <c r="Q20" s="12">
        <f t="shared" si="2"/>
        <v>74</v>
      </c>
      <c r="R20" s="12">
        <f t="shared" si="3"/>
        <v>11.1</v>
      </c>
      <c r="S20" s="12">
        <v>3</v>
      </c>
      <c r="T20" s="12">
        <v>25</v>
      </c>
      <c r="U20" s="12">
        <f t="shared" si="4"/>
        <v>76</v>
      </c>
      <c r="V20" s="12">
        <f t="shared" si="5"/>
        <v>11.4</v>
      </c>
      <c r="W20" s="12">
        <v>0.55</v>
      </c>
      <c r="X20" s="15">
        <v>24</v>
      </c>
      <c r="Y20" s="15">
        <f t="shared" si="6"/>
        <v>77</v>
      </c>
      <c r="Z20" s="15">
        <f t="shared" si="7"/>
        <v>11.55</v>
      </c>
      <c r="AA20" s="14">
        <f t="shared" si="8"/>
        <v>45.75</v>
      </c>
      <c r="AB20" s="15" t="s">
        <v>127</v>
      </c>
      <c r="AC20" s="26" t="s">
        <v>42</v>
      </c>
      <c r="AD20" s="28">
        <v>77.85</v>
      </c>
      <c r="AE20" s="29">
        <v>59.75</v>
      </c>
      <c r="AF20" s="28">
        <v>62.75</v>
      </c>
      <c r="AG20" s="28">
        <v>63.85</v>
      </c>
      <c r="AH20" s="27">
        <v>78.75</v>
      </c>
      <c r="AI20" s="28">
        <f>ROUND((AD20+AF20+AG20)/3,2)</f>
        <v>68.15</v>
      </c>
      <c r="AJ20" s="15">
        <v>19</v>
      </c>
      <c r="AK20" s="35">
        <v>0.1</v>
      </c>
      <c r="AL20" s="36">
        <f t="shared" si="9"/>
        <v>4.748</v>
      </c>
      <c r="AM20" s="37">
        <f t="shared" si="10"/>
        <v>1.4244</v>
      </c>
      <c r="AN20" s="38">
        <f t="shared" si="11"/>
        <v>3.3236</v>
      </c>
      <c r="AO20" s="41" t="s">
        <v>139</v>
      </c>
      <c r="AR20" s="42"/>
      <c r="AS20" s="42"/>
      <c r="AT20" s="5"/>
      <c r="AU20" s="5"/>
      <c r="AX20" s="45"/>
    </row>
    <row r="21" customHeight="1" spans="1:50">
      <c r="A21" s="12" t="s">
        <v>140</v>
      </c>
      <c r="B21" s="13" t="s">
        <v>141</v>
      </c>
      <c r="C21" s="14" t="s">
        <v>142</v>
      </c>
      <c r="D21" s="14" t="s">
        <v>143</v>
      </c>
      <c r="E21" s="14" t="s">
        <v>75</v>
      </c>
      <c r="F21" s="20">
        <v>42191</v>
      </c>
      <c r="G21" s="14" t="s">
        <v>144</v>
      </c>
      <c r="H21" s="15" t="s">
        <v>145</v>
      </c>
      <c r="I21" s="12">
        <v>106.71</v>
      </c>
      <c r="J21" s="12">
        <v>17.99</v>
      </c>
      <c r="K21" s="12">
        <v>45</v>
      </c>
      <c r="L21" s="12">
        <v>7</v>
      </c>
      <c r="M21" s="12">
        <f t="shared" si="0"/>
        <v>94</v>
      </c>
      <c r="N21" s="12">
        <f t="shared" si="1"/>
        <v>14.1</v>
      </c>
      <c r="O21" s="12">
        <v>5.73</v>
      </c>
      <c r="P21" s="12">
        <v>9</v>
      </c>
      <c r="Q21" s="12">
        <f t="shared" si="2"/>
        <v>92</v>
      </c>
      <c r="R21" s="12">
        <f t="shared" si="3"/>
        <v>13.8</v>
      </c>
      <c r="S21" s="12">
        <v>11</v>
      </c>
      <c r="T21" s="12">
        <v>7</v>
      </c>
      <c r="U21" s="12">
        <f t="shared" si="4"/>
        <v>94</v>
      </c>
      <c r="V21" s="12">
        <f t="shared" si="5"/>
        <v>14.1</v>
      </c>
      <c r="W21" s="12">
        <v>1</v>
      </c>
      <c r="X21" s="15">
        <v>14</v>
      </c>
      <c r="Y21" s="15">
        <f t="shared" si="6"/>
        <v>87</v>
      </c>
      <c r="Z21" s="15">
        <f t="shared" si="7"/>
        <v>13.05</v>
      </c>
      <c r="AA21" s="14">
        <f t="shared" si="8"/>
        <v>55.05</v>
      </c>
      <c r="AB21" s="15" t="s">
        <v>41</v>
      </c>
      <c r="AC21" s="26" t="s">
        <v>42</v>
      </c>
      <c r="AD21" s="28">
        <v>83.05</v>
      </c>
      <c r="AE21" s="29">
        <v>69.05</v>
      </c>
      <c r="AF21" s="28">
        <v>73.05</v>
      </c>
      <c r="AG21" s="28">
        <v>73.25</v>
      </c>
      <c r="AH21" s="27">
        <v>89.05</v>
      </c>
      <c r="AI21" s="28">
        <f>ROUND((AD21+AF21+AG21)/3,2)</f>
        <v>76.45</v>
      </c>
      <c r="AJ21" s="15">
        <v>11</v>
      </c>
      <c r="AK21" s="35">
        <v>0.1</v>
      </c>
      <c r="AL21" s="36">
        <f t="shared" si="9"/>
        <v>10.671</v>
      </c>
      <c r="AM21" s="37">
        <f t="shared" si="10"/>
        <v>3.2013</v>
      </c>
      <c r="AN21" s="38">
        <f t="shared" si="11"/>
        <v>7.4697</v>
      </c>
      <c r="AO21" s="41" t="s">
        <v>146</v>
      </c>
      <c r="AR21" s="42"/>
      <c r="AS21" s="42"/>
      <c r="AX21" s="45"/>
    </row>
    <row r="22" customHeight="1" spans="1:50">
      <c r="A22" s="12" t="s">
        <v>147</v>
      </c>
      <c r="B22" s="13" t="s">
        <v>148</v>
      </c>
      <c r="C22" s="14" t="s">
        <v>142</v>
      </c>
      <c r="D22" s="14" t="s">
        <v>143</v>
      </c>
      <c r="E22" s="14" t="s">
        <v>149</v>
      </c>
      <c r="F22" s="20">
        <v>43287</v>
      </c>
      <c r="G22" s="14" t="s">
        <v>150</v>
      </c>
      <c r="H22" s="15" t="s">
        <v>145</v>
      </c>
      <c r="I22" s="12">
        <v>75.48</v>
      </c>
      <c r="J22" s="12">
        <v>10.27</v>
      </c>
      <c r="K22" s="12">
        <v>45</v>
      </c>
      <c r="L22" s="12">
        <v>7</v>
      </c>
      <c r="M22" s="12">
        <f t="shared" si="0"/>
        <v>94</v>
      </c>
      <c r="N22" s="12">
        <f t="shared" si="1"/>
        <v>14.1</v>
      </c>
      <c r="O22" s="12">
        <v>5.73</v>
      </c>
      <c r="P22" s="12">
        <v>9</v>
      </c>
      <c r="Q22" s="12">
        <f t="shared" si="2"/>
        <v>92</v>
      </c>
      <c r="R22" s="12">
        <f t="shared" si="3"/>
        <v>13.8</v>
      </c>
      <c r="S22" s="12">
        <v>11</v>
      </c>
      <c r="T22" s="12">
        <v>7</v>
      </c>
      <c r="U22" s="12">
        <f t="shared" si="4"/>
        <v>94</v>
      </c>
      <c r="V22" s="12">
        <f t="shared" si="5"/>
        <v>14.1</v>
      </c>
      <c r="W22" s="12">
        <v>1</v>
      </c>
      <c r="X22" s="15">
        <v>14</v>
      </c>
      <c r="Y22" s="15">
        <f t="shared" si="6"/>
        <v>87</v>
      </c>
      <c r="Z22" s="15">
        <f t="shared" si="7"/>
        <v>13.05</v>
      </c>
      <c r="AA22" s="14">
        <f t="shared" si="8"/>
        <v>55.05</v>
      </c>
      <c r="AB22" s="15" t="s">
        <v>41</v>
      </c>
      <c r="AC22" s="26" t="s">
        <v>42</v>
      </c>
      <c r="AD22" s="27">
        <v>93.05</v>
      </c>
      <c r="AE22" s="28">
        <v>79.05</v>
      </c>
      <c r="AF22" s="28">
        <v>78.05</v>
      </c>
      <c r="AG22" s="29">
        <v>76.15</v>
      </c>
      <c r="AH22" s="28">
        <v>88.05</v>
      </c>
      <c r="AI22" s="28">
        <f>ROUND((AE22+AF22+AH22)/3,2)</f>
        <v>81.72</v>
      </c>
      <c r="AJ22" s="15">
        <v>5</v>
      </c>
      <c r="AK22" s="39">
        <v>0.2</v>
      </c>
      <c r="AL22" s="36">
        <f t="shared" si="9"/>
        <v>15.096</v>
      </c>
      <c r="AM22" s="37">
        <f t="shared" si="10"/>
        <v>4.5288</v>
      </c>
      <c r="AN22" s="38">
        <f t="shared" si="11"/>
        <v>10.5672</v>
      </c>
      <c r="AO22" s="41" t="s">
        <v>151</v>
      </c>
      <c r="AR22" s="42"/>
      <c r="AS22" s="42"/>
      <c r="AX22" s="45"/>
    </row>
    <row r="23" customHeight="1" spans="1:50">
      <c r="A23" s="12" t="s">
        <v>152</v>
      </c>
      <c r="B23" s="13" t="s">
        <v>153</v>
      </c>
      <c r="C23" s="14" t="s">
        <v>142</v>
      </c>
      <c r="D23" s="14" t="s">
        <v>143</v>
      </c>
      <c r="E23" s="14" t="s">
        <v>149</v>
      </c>
      <c r="F23" s="20">
        <v>41891</v>
      </c>
      <c r="G23" s="14" t="s">
        <v>154</v>
      </c>
      <c r="H23" s="15" t="s">
        <v>145</v>
      </c>
      <c r="I23" s="12">
        <v>64.73</v>
      </c>
      <c r="J23" s="12">
        <v>7</v>
      </c>
      <c r="K23" s="12">
        <v>45</v>
      </c>
      <c r="L23" s="12">
        <v>7</v>
      </c>
      <c r="M23" s="12">
        <f t="shared" si="0"/>
        <v>94</v>
      </c>
      <c r="N23" s="12">
        <f t="shared" si="1"/>
        <v>14.1</v>
      </c>
      <c r="O23" s="12">
        <v>5.73</v>
      </c>
      <c r="P23" s="12">
        <v>9</v>
      </c>
      <c r="Q23" s="12">
        <f t="shared" si="2"/>
        <v>92</v>
      </c>
      <c r="R23" s="12">
        <f t="shared" si="3"/>
        <v>13.8</v>
      </c>
      <c r="S23" s="12">
        <v>11</v>
      </c>
      <c r="T23" s="12">
        <v>7</v>
      </c>
      <c r="U23" s="12">
        <f t="shared" si="4"/>
        <v>94</v>
      </c>
      <c r="V23" s="12">
        <f t="shared" si="5"/>
        <v>14.1</v>
      </c>
      <c r="W23" s="12">
        <v>1</v>
      </c>
      <c r="X23" s="15">
        <v>14</v>
      </c>
      <c r="Y23" s="15">
        <f t="shared" si="6"/>
        <v>87</v>
      </c>
      <c r="Z23" s="15">
        <f t="shared" si="7"/>
        <v>13.05</v>
      </c>
      <c r="AA23" s="14">
        <f t="shared" si="8"/>
        <v>55.05</v>
      </c>
      <c r="AB23" s="15" t="s">
        <v>41</v>
      </c>
      <c r="AC23" s="26" t="s">
        <v>42</v>
      </c>
      <c r="AD23" s="28">
        <v>86.05</v>
      </c>
      <c r="AE23" s="28">
        <v>69.05</v>
      </c>
      <c r="AF23" s="29">
        <v>69.05</v>
      </c>
      <c r="AG23" s="28">
        <v>69.15</v>
      </c>
      <c r="AH23" s="27">
        <v>88.05</v>
      </c>
      <c r="AI23" s="28">
        <f>ROUND((AD23+AE23+AG23)/3,2)</f>
        <v>74.75</v>
      </c>
      <c r="AJ23" s="15">
        <v>13</v>
      </c>
      <c r="AK23" s="35">
        <v>0.1</v>
      </c>
      <c r="AL23" s="36">
        <f t="shared" si="9"/>
        <v>6.473</v>
      </c>
      <c r="AM23" s="37">
        <f t="shared" si="10"/>
        <v>1.9419</v>
      </c>
      <c r="AN23" s="38">
        <f t="shared" si="11"/>
        <v>4.5311</v>
      </c>
      <c r="AO23" s="41" t="s">
        <v>155</v>
      </c>
      <c r="AR23" s="42"/>
      <c r="AS23" s="42"/>
      <c r="AX23" s="45"/>
    </row>
    <row r="24" customHeight="1" spans="1:50">
      <c r="A24" s="12" t="s">
        <v>156</v>
      </c>
      <c r="B24" s="13" t="s">
        <v>157</v>
      </c>
      <c r="C24" s="14" t="s">
        <v>142</v>
      </c>
      <c r="D24" s="14" t="s">
        <v>143</v>
      </c>
      <c r="E24" s="14" t="s">
        <v>149</v>
      </c>
      <c r="F24" s="20">
        <v>43252</v>
      </c>
      <c r="G24" s="14" t="s">
        <v>158</v>
      </c>
      <c r="H24" s="15" t="s">
        <v>145</v>
      </c>
      <c r="I24" s="12">
        <v>74.46</v>
      </c>
      <c r="J24" s="12">
        <v>9.07</v>
      </c>
      <c r="K24" s="12">
        <v>45</v>
      </c>
      <c r="L24" s="12">
        <v>7</v>
      </c>
      <c r="M24" s="12">
        <f t="shared" si="0"/>
        <v>94</v>
      </c>
      <c r="N24" s="12">
        <f t="shared" si="1"/>
        <v>14.1</v>
      </c>
      <c r="O24" s="12">
        <v>5.73</v>
      </c>
      <c r="P24" s="12">
        <v>9</v>
      </c>
      <c r="Q24" s="12">
        <f t="shared" si="2"/>
        <v>92</v>
      </c>
      <c r="R24" s="12">
        <f t="shared" si="3"/>
        <v>13.8</v>
      </c>
      <c r="S24" s="12">
        <v>11</v>
      </c>
      <c r="T24" s="12">
        <v>7</v>
      </c>
      <c r="U24" s="12">
        <f t="shared" si="4"/>
        <v>94</v>
      </c>
      <c r="V24" s="12">
        <f t="shared" si="5"/>
        <v>14.1</v>
      </c>
      <c r="W24" s="12">
        <v>1</v>
      </c>
      <c r="X24" s="15">
        <v>14</v>
      </c>
      <c r="Y24" s="15">
        <f t="shared" si="6"/>
        <v>87</v>
      </c>
      <c r="Z24" s="15">
        <f t="shared" si="7"/>
        <v>13.05</v>
      </c>
      <c r="AA24" s="14">
        <f t="shared" si="8"/>
        <v>55.05</v>
      </c>
      <c r="AB24" s="15" t="s">
        <v>41</v>
      </c>
      <c r="AC24" s="26" t="s">
        <v>42</v>
      </c>
      <c r="AD24" s="28">
        <v>82.05</v>
      </c>
      <c r="AE24" s="28">
        <v>69.05</v>
      </c>
      <c r="AF24" s="28">
        <v>69.05</v>
      </c>
      <c r="AG24" s="29">
        <v>68.15</v>
      </c>
      <c r="AH24" s="27">
        <v>85.05</v>
      </c>
      <c r="AI24" s="28">
        <f>ROUND((AD24+AE24+AF24)/3,2)</f>
        <v>73.38</v>
      </c>
      <c r="AJ24" s="15">
        <v>15</v>
      </c>
      <c r="AK24" s="35">
        <v>0.1</v>
      </c>
      <c r="AL24" s="36">
        <f t="shared" si="9"/>
        <v>7.446</v>
      </c>
      <c r="AM24" s="37">
        <f t="shared" si="10"/>
        <v>2.2338</v>
      </c>
      <c r="AN24" s="38">
        <f t="shared" si="11"/>
        <v>5.2122</v>
      </c>
      <c r="AO24" s="41" t="s">
        <v>159</v>
      </c>
      <c r="AR24" s="42"/>
      <c r="AS24" s="42"/>
      <c r="AX24" s="45"/>
    </row>
    <row r="25" customHeight="1" spans="1:50">
      <c r="A25" s="12" t="s">
        <v>160</v>
      </c>
      <c r="B25" s="13" t="s">
        <v>161</v>
      </c>
      <c r="C25" s="14" t="s">
        <v>162</v>
      </c>
      <c r="D25" s="14" t="s">
        <v>163</v>
      </c>
      <c r="E25" s="14" t="s">
        <v>164</v>
      </c>
      <c r="F25" s="20">
        <v>44355</v>
      </c>
      <c r="G25" s="14" t="s">
        <v>165</v>
      </c>
      <c r="H25" s="15" t="s">
        <v>85</v>
      </c>
      <c r="I25" s="12">
        <v>82.5</v>
      </c>
      <c r="J25" s="12">
        <v>11.16</v>
      </c>
      <c r="K25" s="12">
        <v>0</v>
      </c>
      <c r="L25" s="12">
        <v>41</v>
      </c>
      <c r="M25" s="12">
        <f t="shared" si="0"/>
        <v>60</v>
      </c>
      <c r="N25" s="12">
        <f t="shared" si="1"/>
        <v>9</v>
      </c>
      <c r="O25" s="12">
        <v>0</v>
      </c>
      <c r="P25" s="12">
        <v>41</v>
      </c>
      <c r="Q25" s="12">
        <f t="shared" si="2"/>
        <v>60</v>
      </c>
      <c r="R25" s="12">
        <f t="shared" si="3"/>
        <v>9</v>
      </c>
      <c r="S25" s="12">
        <v>0</v>
      </c>
      <c r="T25" s="12">
        <v>41</v>
      </c>
      <c r="U25" s="12">
        <f t="shared" si="4"/>
        <v>60</v>
      </c>
      <c r="V25" s="12">
        <f t="shared" si="5"/>
        <v>9</v>
      </c>
      <c r="W25" s="12">
        <v>0</v>
      </c>
      <c r="X25" s="15">
        <v>41</v>
      </c>
      <c r="Y25" s="15">
        <f t="shared" si="6"/>
        <v>60</v>
      </c>
      <c r="Z25" s="15">
        <f t="shared" si="7"/>
        <v>9</v>
      </c>
      <c r="AA25" s="14">
        <f t="shared" si="8"/>
        <v>36</v>
      </c>
      <c r="AB25" s="15" t="s">
        <v>166</v>
      </c>
      <c r="AC25" s="26" t="s">
        <v>42</v>
      </c>
      <c r="AD25" s="27">
        <v>56</v>
      </c>
      <c r="AE25" s="29">
        <v>45</v>
      </c>
      <c r="AF25" s="28">
        <v>49</v>
      </c>
      <c r="AG25" s="28">
        <v>47.1</v>
      </c>
      <c r="AH25" s="28">
        <v>56</v>
      </c>
      <c r="AI25" s="28">
        <f>ROUND((AF25+AG25+AH25)/3,2)</f>
        <v>50.7</v>
      </c>
      <c r="AJ25" s="15">
        <v>41</v>
      </c>
      <c r="AK25" s="15">
        <v>0</v>
      </c>
      <c r="AL25" s="36">
        <f t="shared" si="9"/>
        <v>0</v>
      </c>
      <c r="AM25" s="37">
        <f t="shared" si="10"/>
        <v>0</v>
      </c>
      <c r="AN25" s="38">
        <f t="shared" si="11"/>
        <v>0</v>
      </c>
      <c r="AO25" s="41" t="s">
        <v>167</v>
      </c>
      <c r="AR25" s="42"/>
      <c r="AS25" s="42"/>
      <c r="AX25" s="45"/>
    </row>
    <row r="26" s="5" customFormat="1" customHeight="1" spans="1:50">
      <c r="A26" s="16" t="s">
        <v>168</v>
      </c>
      <c r="B26" s="18" t="s">
        <v>169</v>
      </c>
      <c r="C26" s="18" t="s">
        <v>170</v>
      </c>
      <c r="D26" s="18" t="s">
        <v>171</v>
      </c>
      <c r="E26" s="18" t="s">
        <v>172</v>
      </c>
      <c r="F26" s="21">
        <v>44197</v>
      </c>
      <c r="G26" s="18" t="s">
        <v>173</v>
      </c>
      <c r="H26" s="17" t="s">
        <v>101</v>
      </c>
      <c r="I26" s="16">
        <v>59.42</v>
      </c>
      <c r="J26" s="16">
        <v>5.47</v>
      </c>
      <c r="K26" s="16">
        <v>55</v>
      </c>
      <c r="L26" s="16">
        <v>2</v>
      </c>
      <c r="M26" s="16">
        <f t="shared" si="0"/>
        <v>99</v>
      </c>
      <c r="N26" s="16">
        <f t="shared" si="1"/>
        <v>14.85</v>
      </c>
      <c r="O26" s="16">
        <v>80.22</v>
      </c>
      <c r="P26" s="16">
        <v>1</v>
      </c>
      <c r="Q26" s="16">
        <f t="shared" si="2"/>
        <v>100</v>
      </c>
      <c r="R26" s="16">
        <f t="shared" si="3"/>
        <v>15</v>
      </c>
      <c r="S26" s="16">
        <v>17</v>
      </c>
      <c r="T26" s="16">
        <v>3</v>
      </c>
      <c r="U26" s="16">
        <f t="shared" si="4"/>
        <v>98</v>
      </c>
      <c r="V26" s="16">
        <f t="shared" si="5"/>
        <v>14.7</v>
      </c>
      <c r="W26" s="16">
        <v>24.62</v>
      </c>
      <c r="X26" s="17">
        <v>1</v>
      </c>
      <c r="Y26" s="17">
        <f t="shared" si="6"/>
        <v>100</v>
      </c>
      <c r="Z26" s="17">
        <f t="shared" si="7"/>
        <v>15</v>
      </c>
      <c r="AA26" s="18">
        <f t="shared" si="8"/>
        <v>59.55</v>
      </c>
      <c r="AB26" s="17" t="s">
        <v>41</v>
      </c>
      <c r="AC26" s="31" t="s">
        <v>42</v>
      </c>
      <c r="AD26" s="30">
        <v>87.55</v>
      </c>
      <c r="AE26" s="27">
        <v>96.55</v>
      </c>
      <c r="AF26" s="29">
        <v>80.55</v>
      </c>
      <c r="AG26" s="30">
        <v>87.35</v>
      </c>
      <c r="AH26" s="30">
        <v>87.55</v>
      </c>
      <c r="AI26" s="28">
        <f>ROUND((AD26+AG26+AH26)/3,2)</f>
        <v>87.48</v>
      </c>
      <c r="AJ26" s="15">
        <v>1</v>
      </c>
      <c r="AK26" s="39">
        <v>0.2</v>
      </c>
      <c r="AL26" s="36">
        <f t="shared" si="9"/>
        <v>11.884</v>
      </c>
      <c r="AM26" s="37">
        <f t="shared" si="10"/>
        <v>3.5652</v>
      </c>
      <c r="AN26" s="38">
        <f t="shared" si="11"/>
        <v>8.3188</v>
      </c>
      <c r="AO26" s="43" t="s">
        <v>174</v>
      </c>
      <c r="AR26" s="42"/>
      <c r="AS26" s="42"/>
      <c r="AT26" s="6"/>
      <c r="AU26" s="6"/>
      <c r="AX26" s="45"/>
    </row>
    <row r="27" s="5" customFormat="1" customHeight="1" spans="1:50">
      <c r="A27" s="16" t="s">
        <v>175</v>
      </c>
      <c r="B27" s="19" t="s">
        <v>176</v>
      </c>
      <c r="C27" s="18" t="s">
        <v>170</v>
      </c>
      <c r="D27" s="18" t="s">
        <v>171</v>
      </c>
      <c r="E27" s="18" t="s">
        <v>177</v>
      </c>
      <c r="F27" s="21">
        <v>44378</v>
      </c>
      <c r="G27" s="18" t="s">
        <v>173</v>
      </c>
      <c r="H27" s="17" t="s">
        <v>101</v>
      </c>
      <c r="I27" s="16">
        <v>54.8</v>
      </c>
      <c r="J27" s="16">
        <v>4.07</v>
      </c>
      <c r="K27" s="16">
        <v>55</v>
      </c>
      <c r="L27" s="16">
        <v>2</v>
      </c>
      <c r="M27" s="16">
        <f t="shared" si="0"/>
        <v>99</v>
      </c>
      <c r="N27" s="16">
        <f t="shared" si="1"/>
        <v>14.85</v>
      </c>
      <c r="O27" s="16">
        <v>80.22</v>
      </c>
      <c r="P27" s="16">
        <v>1</v>
      </c>
      <c r="Q27" s="16">
        <f t="shared" si="2"/>
        <v>100</v>
      </c>
      <c r="R27" s="16">
        <f t="shared" si="3"/>
        <v>15</v>
      </c>
      <c r="S27" s="16">
        <v>17</v>
      </c>
      <c r="T27" s="16">
        <v>3</v>
      </c>
      <c r="U27" s="16">
        <f t="shared" si="4"/>
        <v>98</v>
      </c>
      <c r="V27" s="16">
        <f t="shared" si="5"/>
        <v>14.7</v>
      </c>
      <c r="W27" s="16">
        <v>24.62</v>
      </c>
      <c r="X27" s="17">
        <v>1</v>
      </c>
      <c r="Y27" s="17">
        <f t="shared" si="6"/>
        <v>100</v>
      </c>
      <c r="Z27" s="17">
        <f t="shared" si="7"/>
        <v>15</v>
      </c>
      <c r="AA27" s="18">
        <f t="shared" si="8"/>
        <v>59.55</v>
      </c>
      <c r="AB27" s="17" t="s">
        <v>41</v>
      </c>
      <c r="AC27" s="31" t="s">
        <v>42</v>
      </c>
      <c r="AD27" s="30">
        <v>81.55</v>
      </c>
      <c r="AE27" s="27">
        <v>81.55</v>
      </c>
      <c r="AF27" s="29">
        <v>71.55</v>
      </c>
      <c r="AG27" s="30">
        <v>77.55</v>
      </c>
      <c r="AH27" s="30">
        <v>80.55</v>
      </c>
      <c r="AI27" s="28">
        <f>ROUND((AD27+AG27+AH27)/3,2)</f>
        <v>79.88</v>
      </c>
      <c r="AJ27" s="15">
        <v>7</v>
      </c>
      <c r="AK27" s="39">
        <v>0.2</v>
      </c>
      <c r="AL27" s="36">
        <f t="shared" si="9"/>
        <v>10.96</v>
      </c>
      <c r="AM27" s="37">
        <f t="shared" si="10"/>
        <v>3.288</v>
      </c>
      <c r="AN27" s="38">
        <f t="shared" si="11"/>
        <v>7.672</v>
      </c>
      <c r="AO27" s="43" t="s">
        <v>178</v>
      </c>
      <c r="AR27" s="42"/>
      <c r="AS27" s="42"/>
      <c r="AT27" s="6"/>
      <c r="AU27" s="6"/>
      <c r="AX27" s="45"/>
    </row>
    <row r="28" s="5" customFormat="1" customHeight="1" spans="1:50">
      <c r="A28" s="16" t="s">
        <v>179</v>
      </c>
      <c r="B28" s="19" t="s">
        <v>180</v>
      </c>
      <c r="C28" s="18" t="s">
        <v>170</v>
      </c>
      <c r="D28" s="18" t="s">
        <v>171</v>
      </c>
      <c r="E28" s="18" t="s">
        <v>181</v>
      </c>
      <c r="F28" s="21">
        <v>44197</v>
      </c>
      <c r="G28" s="18" t="s">
        <v>173</v>
      </c>
      <c r="H28" s="17" t="s">
        <v>101</v>
      </c>
      <c r="I28" s="16">
        <v>68.36</v>
      </c>
      <c r="J28" s="16">
        <v>7.35</v>
      </c>
      <c r="K28" s="16">
        <v>55</v>
      </c>
      <c r="L28" s="16">
        <v>2</v>
      </c>
      <c r="M28" s="16">
        <f t="shared" si="0"/>
        <v>99</v>
      </c>
      <c r="N28" s="16">
        <f t="shared" si="1"/>
        <v>14.85</v>
      </c>
      <c r="O28" s="16">
        <v>80.22</v>
      </c>
      <c r="P28" s="16">
        <v>1</v>
      </c>
      <c r="Q28" s="16">
        <f t="shared" si="2"/>
        <v>100</v>
      </c>
      <c r="R28" s="16">
        <f t="shared" si="3"/>
        <v>15</v>
      </c>
      <c r="S28" s="16">
        <v>17</v>
      </c>
      <c r="T28" s="16">
        <v>3</v>
      </c>
      <c r="U28" s="16">
        <f t="shared" si="4"/>
        <v>98</v>
      </c>
      <c r="V28" s="16">
        <f t="shared" si="5"/>
        <v>14.7</v>
      </c>
      <c r="W28" s="16">
        <v>24.62</v>
      </c>
      <c r="X28" s="17">
        <v>1</v>
      </c>
      <c r="Y28" s="17">
        <f t="shared" si="6"/>
        <v>100</v>
      </c>
      <c r="Z28" s="17">
        <f t="shared" si="7"/>
        <v>15</v>
      </c>
      <c r="AA28" s="18">
        <f t="shared" si="8"/>
        <v>59.55</v>
      </c>
      <c r="AB28" s="17" t="s">
        <v>41</v>
      </c>
      <c r="AC28" s="31" t="s">
        <v>42</v>
      </c>
      <c r="AD28" s="27">
        <v>93.55</v>
      </c>
      <c r="AE28" s="30">
        <v>89.55</v>
      </c>
      <c r="AF28" s="29">
        <v>70.55</v>
      </c>
      <c r="AG28" s="30">
        <v>77.55</v>
      </c>
      <c r="AH28" s="30">
        <v>87.55</v>
      </c>
      <c r="AI28" s="28">
        <f>ROUND((AE28+AG28+AH28)/3,2)</f>
        <v>84.88</v>
      </c>
      <c r="AJ28" s="15">
        <v>2</v>
      </c>
      <c r="AK28" s="39">
        <v>0.2</v>
      </c>
      <c r="AL28" s="36">
        <f t="shared" si="9"/>
        <v>13.672</v>
      </c>
      <c r="AM28" s="37">
        <f t="shared" si="10"/>
        <v>4.1016</v>
      </c>
      <c r="AN28" s="38">
        <f t="shared" si="11"/>
        <v>9.5704</v>
      </c>
      <c r="AO28" s="43" t="s">
        <v>182</v>
      </c>
      <c r="AR28" s="42"/>
      <c r="AS28" s="42"/>
      <c r="AT28" s="6"/>
      <c r="AU28" s="6"/>
      <c r="AX28" s="45"/>
    </row>
    <row r="29" customHeight="1" spans="1:50">
      <c r="A29" s="16" t="s">
        <v>183</v>
      </c>
      <c r="B29" s="15" t="s">
        <v>184</v>
      </c>
      <c r="C29" s="14" t="s">
        <v>185</v>
      </c>
      <c r="D29" s="14" t="s">
        <v>186</v>
      </c>
      <c r="E29" s="14" t="s">
        <v>187</v>
      </c>
      <c r="F29" s="20">
        <v>41640</v>
      </c>
      <c r="G29" s="14" t="s">
        <v>188</v>
      </c>
      <c r="H29" s="15" t="s">
        <v>58</v>
      </c>
      <c r="I29" s="12">
        <v>316.8</v>
      </c>
      <c r="J29" s="12">
        <v>106.52</v>
      </c>
      <c r="K29" s="12">
        <v>21</v>
      </c>
      <c r="L29" s="12">
        <v>12</v>
      </c>
      <c r="M29" s="12">
        <f t="shared" si="0"/>
        <v>89</v>
      </c>
      <c r="N29" s="12">
        <f t="shared" si="1"/>
        <v>13.35</v>
      </c>
      <c r="O29" s="12">
        <f>7.36+0.8</f>
        <v>8.16</v>
      </c>
      <c r="P29" s="12">
        <v>5</v>
      </c>
      <c r="Q29" s="12">
        <f t="shared" si="2"/>
        <v>96</v>
      </c>
      <c r="R29" s="12">
        <f t="shared" si="3"/>
        <v>14.4</v>
      </c>
      <c r="S29" s="12">
        <v>5</v>
      </c>
      <c r="T29" s="12">
        <v>16</v>
      </c>
      <c r="U29" s="12">
        <f t="shared" si="4"/>
        <v>85</v>
      </c>
      <c r="V29" s="12">
        <f t="shared" si="5"/>
        <v>12.75</v>
      </c>
      <c r="W29" s="12">
        <v>1.75</v>
      </c>
      <c r="X29" s="15">
        <v>6</v>
      </c>
      <c r="Y29" s="15">
        <f t="shared" si="6"/>
        <v>95</v>
      </c>
      <c r="Z29" s="15">
        <f t="shared" si="7"/>
        <v>14.25</v>
      </c>
      <c r="AA29" s="14">
        <f t="shared" si="8"/>
        <v>54.75</v>
      </c>
      <c r="AB29" s="15" t="s">
        <v>41</v>
      </c>
      <c r="AC29" s="26" t="s">
        <v>42</v>
      </c>
      <c r="AD29" s="28">
        <v>91.75</v>
      </c>
      <c r="AE29" s="28">
        <v>80.75</v>
      </c>
      <c r="AF29" s="28">
        <v>77.75</v>
      </c>
      <c r="AG29" s="29">
        <v>76.85</v>
      </c>
      <c r="AH29" s="27">
        <v>92.75</v>
      </c>
      <c r="AI29" s="28">
        <f>ROUND((AD29+AE29+AF29)/3,2)</f>
        <v>83.42</v>
      </c>
      <c r="AJ29" s="15">
        <v>4</v>
      </c>
      <c r="AK29" s="39">
        <v>0.2</v>
      </c>
      <c r="AL29" s="40" t="s">
        <v>189</v>
      </c>
      <c r="AM29" s="37">
        <v>12</v>
      </c>
      <c r="AN29" s="38" t="e">
        <f t="shared" si="11"/>
        <v>#VALUE!</v>
      </c>
      <c r="AO29" s="41" t="s">
        <v>190</v>
      </c>
      <c r="AR29" s="42"/>
      <c r="AS29" s="5"/>
      <c r="AT29" s="5"/>
      <c r="AU29" s="5"/>
      <c r="AX29" s="45"/>
    </row>
    <row r="30" customHeight="1" spans="1:50">
      <c r="A30" s="16" t="s">
        <v>191</v>
      </c>
      <c r="B30" s="15" t="s">
        <v>192</v>
      </c>
      <c r="C30" s="14" t="s">
        <v>185</v>
      </c>
      <c r="D30" s="14" t="s">
        <v>186</v>
      </c>
      <c r="E30" s="14" t="s">
        <v>193</v>
      </c>
      <c r="F30" s="20">
        <v>42917</v>
      </c>
      <c r="G30" s="14" t="s">
        <v>188</v>
      </c>
      <c r="H30" s="15" t="s">
        <v>58</v>
      </c>
      <c r="I30" s="12">
        <v>179</v>
      </c>
      <c r="J30" s="12">
        <v>44.06</v>
      </c>
      <c r="K30" s="12">
        <v>20</v>
      </c>
      <c r="L30" s="12">
        <v>14</v>
      </c>
      <c r="M30" s="12">
        <f t="shared" si="0"/>
        <v>87</v>
      </c>
      <c r="N30" s="12">
        <f t="shared" si="1"/>
        <v>13.05</v>
      </c>
      <c r="O30" s="12">
        <f>6.2+0.8</f>
        <v>7</v>
      </c>
      <c r="P30" s="12">
        <v>7</v>
      </c>
      <c r="Q30" s="12">
        <f t="shared" si="2"/>
        <v>94</v>
      </c>
      <c r="R30" s="12">
        <f t="shared" si="3"/>
        <v>14.1</v>
      </c>
      <c r="S30" s="12">
        <v>5</v>
      </c>
      <c r="T30" s="12">
        <v>16</v>
      </c>
      <c r="U30" s="12">
        <f t="shared" si="4"/>
        <v>85</v>
      </c>
      <c r="V30" s="12">
        <f t="shared" si="5"/>
        <v>12.75</v>
      </c>
      <c r="W30" s="12">
        <v>1.75</v>
      </c>
      <c r="X30" s="15">
        <v>6</v>
      </c>
      <c r="Y30" s="15">
        <f t="shared" si="6"/>
        <v>95</v>
      </c>
      <c r="Z30" s="15">
        <f t="shared" si="7"/>
        <v>14.25</v>
      </c>
      <c r="AA30" s="14">
        <f t="shared" si="8"/>
        <v>54.15</v>
      </c>
      <c r="AB30" s="15" t="s">
        <v>41</v>
      </c>
      <c r="AC30" s="26" t="s">
        <v>42</v>
      </c>
      <c r="AD30" s="28">
        <v>90.15</v>
      </c>
      <c r="AE30" s="28">
        <v>78.15</v>
      </c>
      <c r="AF30" s="29">
        <v>78.15</v>
      </c>
      <c r="AG30" s="28">
        <v>82.15</v>
      </c>
      <c r="AH30" s="27">
        <v>92.15</v>
      </c>
      <c r="AI30" s="28">
        <f>ROUND((AD30+AE30+AG30)/3,2)</f>
        <v>83.48</v>
      </c>
      <c r="AJ30" s="15">
        <v>3</v>
      </c>
      <c r="AK30" s="39">
        <v>0.2</v>
      </c>
      <c r="AL30" s="36">
        <f t="shared" si="9"/>
        <v>35.8</v>
      </c>
      <c r="AM30" s="37">
        <f t="shared" si="10"/>
        <v>10.74</v>
      </c>
      <c r="AN30" s="38">
        <f t="shared" si="11"/>
        <v>25.06</v>
      </c>
      <c r="AO30" s="41" t="s">
        <v>194</v>
      </c>
      <c r="AR30" s="42"/>
      <c r="AS30" s="5"/>
      <c r="AT30" s="5"/>
      <c r="AU30" s="5"/>
      <c r="AX30" s="45"/>
    </row>
    <row r="31" customHeight="1" spans="1:50">
      <c r="A31" s="16" t="s">
        <v>195</v>
      </c>
      <c r="B31" s="15" t="s">
        <v>196</v>
      </c>
      <c r="C31" s="14" t="s">
        <v>185</v>
      </c>
      <c r="D31" s="14" t="s">
        <v>186</v>
      </c>
      <c r="E31" s="14" t="s">
        <v>193</v>
      </c>
      <c r="F31" s="20">
        <v>41640</v>
      </c>
      <c r="G31" s="14" t="s">
        <v>188</v>
      </c>
      <c r="H31" s="15" t="s">
        <v>58</v>
      </c>
      <c r="I31" s="12">
        <v>168.36</v>
      </c>
      <c r="J31" s="12">
        <v>41.18</v>
      </c>
      <c r="K31" s="12">
        <v>21</v>
      </c>
      <c r="L31" s="12">
        <v>12</v>
      </c>
      <c r="M31" s="12">
        <f t="shared" si="0"/>
        <v>89</v>
      </c>
      <c r="N31" s="12">
        <f t="shared" si="1"/>
        <v>13.35</v>
      </c>
      <c r="O31" s="12">
        <f>7.36+0.8</f>
        <v>8.16</v>
      </c>
      <c r="P31" s="12">
        <v>5</v>
      </c>
      <c r="Q31" s="12">
        <f t="shared" si="2"/>
        <v>96</v>
      </c>
      <c r="R31" s="12">
        <f t="shared" si="3"/>
        <v>14.4</v>
      </c>
      <c r="S31" s="12">
        <v>5</v>
      </c>
      <c r="T31" s="12">
        <v>16</v>
      </c>
      <c r="U31" s="12">
        <f t="shared" si="4"/>
        <v>85</v>
      </c>
      <c r="V31" s="12">
        <f t="shared" si="5"/>
        <v>12.75</v>
      </c>
      <c r="W31" s="12">
        <v>1.75</v>
      </c>
      <c r="X31" s="15">
        <v>6</v>
      </c>
      <c r="Y31" s="15">
        <f t="shared" si="6"/>
        <v>95</v>
      </c>
      <c r="Z31" s="15">
        <f t="shared" si="7"/>
        <v>14.25</v>
      </c>
      <c r="AA31" s="14">
        <f t="shared" si="8"/>
        <v>54.75</v>
      </c>
      <c r="AB31" s="15" t="s">
        <v>41</v>
      </c>
      <c r="AC31" s="26" t="s">
        <v>42</v>
      </c>
      <c r="AD31" s="27">
        <v>88.75</v>
      </c>
      <c r="AE31" s="29">
        <v>70.75</v>
      </c>
      <c r="AF31" s="28">
        <v>73.75</v>
      </c>
      <c r="AG31" s="28">
        <v>74.85</v>
      </c>
      <c r="AH31" s="28">
        <v>86.75</v>
      </c>
      <c r="AI31" s="28">
        <f>ROUND((AF31+AG31+AH31)/3,2)</f>
        <v>78.45</v>
      </c>
      <c r="AJ31" s="15">
        <v>8</v>
      </c>
      <c r="AK31" s="39">
        <v>0.2</v>
      </c>
      <c r="AL31" s="36">
        <f t="shared" si="9"/>
        <v>33.672</v>
      </c>
      <c r="AM31" s="37">
        <f t="shared" si="10"/>
        <v>10.1016</v>
      </c>
      <c r="AN31" s="38">
        <f t="shared" si="11"/>
        <v>23.5704</v>
      </c>
      <c r="AO31" s="41" t="s">
        <v>197</v>
      </c>
      <c r="AR31" s="42"/>
      <c r="AS31" s="5"/>
      <c r="AT31" s="5"/>
      <c r="AU31" s="5"/>
      <c r="AX31" s="45"/>
    </row>
    <row r="32" customHeight="1" spans="1:50">
      <c r="A32" s="16" t="s">
        <v>198</v>
      </c>
      <c r="B32" s="15" t="s">
        <v>199</v>
      </c>
      <c r="C32" s="14" t="s">
        <v>185</v>
      </c>
      <c r="D32" s="14" t="s">
        <v>186</v>
      </c>
      <c r="E32" s="14" t="s">
        <v>75</v>
      </c>
      <c r="F32" s="20">
        <v>43344</v>
      </c>
      <c r="G32" s="14" t="s">
        <v>188</v>
      </c>
      <c r="H32" s="15" t="s">
        <v>58</v>
      </c>
      <c r="I32" s="12">
        <v>200.4</v>
      </c>
      <c r="J32" s="12">
        <v>51.74</v>
      </c>
      <c r="K32" s="12">
        <v>20</v>
      </c>
      <c r="L32" s="12">
        <v>14</v>
      </c>
      <c r="M32" s="12">
        <f t="shared" si="0"/>
        <v>87</v>
      </c>
      <c r="N32" s="12">
        <f t="shared" si="1"/>
        <v>13.05</v>
      </c>
      <c r="O32" s="12">
        <v>7</v>
      </c>
      <c r="P32" s="12">
        <v>7</v>
      </c>
      <c r="Q32" s="12">
        <f t="shared" si="2"/>
        <v>94</v>
      </c>
      <c r="R32" s="12">
        <f t="shared" si="3"/>
        <v>14.1</v>
      </c>
      <c r="S32" s="12">
        <v>5</v>
      </c>
      <c r="T32" s="12">
        <v>16</v>
      </c>
      <c r="U32" s="12">
        <f t="shared" si="4"/>
        <v>85</v>
      </c>
      <c r="V32" s="12">
        <f t="shared" si="5"/>
        <v>12.75</v>
      </c>
      <c r="W32" s="12">
        <v>1.75</v>
      </c>
      <c r="X32" s="15">
        <v>6</v>
      </c>
      <c r="Y32" s="15">
        <f t="shared" si="6"/>
        <v>95</v>
      </c>
      <c r="Z32" s="15">
        <f t="shared" si="7"/>
        <v>14.25</v>
      </c>
      <c r="AA32" s="14">
        <f t="shared" si="8"/>
        <v>54.15</v>
      </c>
      <c r="AB32" s="15" t="s">
        <v>41</v>
      </c>
      <c r="AC32" s="26" t="s">
        <v>42</v>
      </c>
      <c r="AD32" s="27">
        <v>92.15</v>
      </c>
      <c r="AE32" s="29">
        <v>67.9</v>
      </c>
      <c r="AF32" s="28">
        <v>76.15</v>
      </c>
      <c r="AG32" s="28">
        <v>70.25</v>
      </c>
      <c r="AH32" s="28">
        <v>88.15</v>
      </c>
      <c r="AI32" s="28">
        <f>ROUND((AF32+AG32+AH32)/3,2)</f>
        <v>78.18</v>
      </c>
      <c r="AJ32" s="15">
        <v>9</v>
      </c>
      <c r="AK32" s="39">
        <v>0.2</v>
      </c>
      <c r="AL32" s="40" t="s">
        <v>200</v>
      </c>
      <c r="AM32" s="37">
        <v>12</v>
      </c>
      <c r="AN32" s="38" t="e">
        <f t="shared" si="11"/>
        <v>#VALUE!</v>
      </c>
      <c r="AO32" s="41" t="s">
        <v>201</v>
      </c>
      <c r="AR32" s="42"/>
      <c r="AX32" s="45"/>
    </row>
    <row r="33" s="5" customFormat="1" customHeight="1" spans="1:50">
      <c r="A33" s="16" t="s">
        <v>202</v>
      </c>
      <c r="B33" s="17" t="s">
        <v>203</v>
      </c>
      <c r="C33" s="18" t="s">
        <v>204</v>
      </c>
      <c r="D33" s="18" t="s">
        <v>205</v>
      </c>
      <c r="E33" s="18" t="s">
        <v>206</v>
      </c>
      <c r="F33" s="21">
        <v>44743</v>
      </c>
      <c r="G33" s="18" t="s">
        <v>207</v>
      </c>
      <c r="H33" s="17" t="s">
        <v>208</v>
      </c>
      <c r="I33" s="16">
        <v>42.49</v>
      </c>
      <c r="J33" s="16">
        <v>1.9</v>
      </c>
      <c r="K33" s="16">
        <v>48</v>
      </c>
      <c r="L33" s="16">
        <v>5</v>
      </c>
      <c r="M33" s="16">
        <f t="shared" si="0"/>
        <v>96</v>
      </c>
      <c r="N33" s="16">
        <f t="shared" si="1"/>
        <v>14.4</v>
      </c>
      <c r="O33" s="16">
        <v>4.38</v>
      </c>
      <c r="P33" s="16">
        <v>14</v>
      </c>
      <c r="Q33" s="16">
        <f t="shared" si="2"/>
        <v>87</v>
      </c>
      <c r="R33" s="16">
        <f t="shared" si="3"/>
        <v>13.05</v>
      </c>
      <c r="S33" s="16">
        <v>32</v>
      </c>
      <c r="T33" s="16">
        <v>1</v>
      </c>
      <c r="U33" s="16">
        <f t="shared" si="4"/>
        <v>100</v>
      </c>
      <c r="V33" s="16">
        <f t="shared" si="5"/>
        <v>15</v>
      </c>
      <c r="W33" s="16">
        <v>3.09</v>
      </c>
      <c r="X33" s="17">
        <v>4</v>
      </c>
      <c r="Y33" s="17">
        <f t="shared" si="6"/>
        <v>97</v>
      </c>
      <c r="Z33" s="17">
        <f t="shared" si="7"/>
        <v>14.55</v>
      </c>
      <c r="AA33" s="18">
        <f t="shared" si="8"/>
        <v>57</v>
      </c>
      <c r="AB33" s="17" t="s">
        <v>78</v>
      </c>
      <c r="AC33" s="31" t="s">
        <v>42</v>
      </c>
      <c r="AD33" s="30">
        <v>85</v>
      </c>
      <c r="AE33" s="29">
        <v>66</v>
      </c>
      <c r="AF33" s="30">
        <v>74</v>
      </c>
      <c r="AG33" s="30">
        <v>75</v>
      </c>
      <c r="AH33" s="27">
        <v>91</v>
      </c>
      <c r="AI33" s="28">
        <f>ROUND((AD33+AF33+AG33)/3,2)</f>
        <v>78</v>
      </c>
      <c r="AJ33" s="15">
        <v>10</v>
      </c>
      <c r="AK33" s="39">
        <v>0.2</v>
      </c>
      <c r="AL33" s="36">
        <f t="shared" si="9"/>
        <v>8.498</v>
      </c>
      <c r="AM33" s="37">
        <f t="shared" si="10"/>
        <v>2.5494</v>
      </c>
      <c r="AN33" s="38">
        <f t="shared" si="11"/>
        <v>5.9486</v>
      </c>
      <c r="AO33" s="43" t="s">
        <v>209</v>
      </c>
      <c r="AR33" s="42"/>
      <c r="AS33" s="6"/>
      <c r="AT33" s="6"/>
      <c r="AU33" s="6"/>
      <c r="AX33" s="45"/>
    </row>
    <row r="34" customHeight="1" spans="1:50">
      <c r="A34" s="16" t="s">
        <v>210</v>
      </c>
      <c r="B34" s="13" t="s">
        <v>211</v>
      </c>
      <c r="C34" s="14" t="s">
        <v>212</v>
      </c>
      <c r="D34" s="14" t="s">
        <v>213</v>
      </c>
      <c r="E34" s="14" t="s">
        <v>149</v>
      </c>
      <c r="F34" s="20">
        <v>44270</v>
      </c>
      <c r="G34" s="14" t="s">
        <v>214</v>
      </c>
      <c r="H34" s="15" t="s">
        <v>215</v>
      </c>
      <c r="I34" s="12">
        <v>58.7</v>
      </c>
      <c r="J34" s="12">
        <v>4.89</v>
      </c>
      <c r="K34" s="12">
        <v>18</v>
      </c>
      <c r="L34" s="12">
        <v>17</v>
      </c>
      <c r="M34" s="12">
        <f t="shared" si="0"/>
        <v>84</v>
      </c>
      <c r="N34" s="12">
        <f t="shared" si="1"/>
        <v>12.6</v>
      </c>
      <c r="O34" s="12">
        <v>4.2</v>
      </c>
      <c r="P34" s="12">
        <v>16</v>
      </c>
      <c r="Q34" s="12">
        <f t="shared" si="2"/>
        <v>85</v>
      </c>
      <c r="R34" s="12">
        <f t="shared" si="3"/>
        <v>12.75</v>
      </c>
      <c r="S34" s="12">
        <v>11</v>
      </c>
      <c r="T34" s="12">
        <v>7</v>
      </c>
      <c r="U34" s="12">
        <f t="shared" si="4"/>
        <v>94</v>
      </c>
      <c r="V34" s="12">
        <f t="shared" si="5"/>
        <v>14.1</v>
      </c>
      <c r="W34" s="12">
        <v>1.54</v>
      </c>
      <c r="X34" s="15">
        <v>11</v>
      </c>
      <c r="Y34" s="15">
        <f t="shared" si="6"/>
        <v>90</v>
      </c>
      <c r="Z34" s="15">
        <f t="shared" si="7"/>
        <v>13.5</v>
      </c>
      <c r="AA34" s="14">
        <f t="shared" si="8"/>
        <v>52.95</v>
      </c>
      <c r="AB34" s="15" t="s">
        <v>78</v>
      </c>
      <c r="AC34" s="26" t="s">
        <v>42</v>
      </c>
      <c r="AD34" s="28">
        <v>81.95</v>
      </c>
      <c r="AE34" s="29">
        <v>64.95</v>
      </c>
      <c r="AF34" s="28">
        <v>71.95</v>
      </c>
      <c r="AG34" s="28">
        <v>69.05</v>
      </c>
      <c r="AH34" s="27">
        <v>82.95</v>
      </c>
      <c r="AI34" s="28">
        <f>ROUND((AD34+AF34+AG34)/3,2)</f>
        <v>74.32</v>
      </c>
      <c r="AJ34" s="15">
        <v>14</v>
      </c>
      <c r="AK34" s="35">
        <v>0.1</v>
      </c>
      <c r="AL34" s="36">
        <f t="shared" si="9"/>
        <v>5.87</v>
      </c>
      <c r="AM34" s="37">
        <f t="shared" si="10"/>
        <v>1.761</v>
      </c>
      <c r="AN34" s="38">
        <f t="shared" si="11"/>
        <v>4.109</v>
      </c>
      <c r="AO34" s="41" t="s">
        <v>216</v>
      </c>
      <c r="AR34" s="42"/>
      <c r="AX34" s="45"/>
    </row>
    <row r="35" s="5" customFormat="1" customHeight="1" spans="1:50">
      <c r="A35" s="16" t="s">
        <v>217</v>
      </c>
      <c r="B35" s="17" t="s">
        <v>218</v>
      </c>
      <c r="C35" s="18" t="s">
        <v>219</v>
      </c>
      <c r="D35" s="18" t="s">
        <v>220</v>
      </c>
      <c r="E35" s="18" t="s">
        <v>67</v>
      </c>
      <c r="F35" s="21">
        <v>44494</v>
      </c>
      <c r="G35" s="18" t="s">
        <v>221</v>
      </c>
      <c r="H35" s="17" t="s">
        <v>215</v>
      </c>
      <c r="I35" s="16">
        <v>53.95</v>
      </c>
      <c r="J35" s="16">
        <v>4.81</v>
      </c>
      <c r="K35" s="16">
        <v>5</v>
      </c>
      <c r="L35" s="16">
        <v>34</v>
      </c>
      <c r="M35" s="16">
        <f t="shared" si="0"/>
        <v>67</v>
      </c>
      <c r="N35" s="16">
        <f t="shared" si="1"/>
        <v>10.05</v>
      </c>
      <c r="O35" s="16">
        <v>1.65</v>
      </c>
      <c r="P35" s="16">
        <v>25</v>
      </c>
      <c r="Q35" s="16">
        <f t="shared" si="2"/>
        <v>76</v>
      </c>
      <c r="R35" s="16">
        <f t="shared" si="3"/>
        <v>11.4</v>
      </c>
      <c r="S35" s="16">
        <v>3</v>
      </c>
      <c r="T35" s="16">
        <v>25</v>
      </c>
      <c r="U35" s="16">
        <f t="shared" si="4"/>
        <v>76</v>
      </c>
      <c r="V35" s="16">
        <f t="shared" si="5"/>
        <v>11.4</v>
      </c>
      <c r="W35" s="16">
        <v>0.4</v>
      </c>
      <c r="X35" s="17">
        <v>30</v>
      </c>
      <c r="Y35" s="17">
        <f t="shared" si="6"/>
        <v>71</v>
      </c>
      <c r="Z35" s="17">
        <f t="shared" si="7"/>
        <v>10.65</v>
      </c>
      <c r="AA35" s="14">
        <f t="shared" si="8"/>
        <v>43.5</v>
      </c>
      <c r="AB35" s="17" t="s">
        <v>41</v>
      </c>
      <c r="AC35" s="31" t="s">
        <v>42</v>
      </c>
      <c r="AD35" s="27">
        <v>72.5</v>
      </c>
      <c r="AE35" s="30">
        <v>54.5</v>
      </c>
      <c r="AF35" s="30">
        <v>60.5</v>
      </c>
      <c r="AG35" s="29">
        <v>52.6</v>
      </c>
      <c r="AH35" s="30">
        <v>70.5</v>
      </c>
      <c r="AI35" s="28">
        <f>ROUND((AE35+AF35+AH35)/3,2)</f>
        <v>61.83</v>
      </c>
      <c r="AJ35" s="15">
        <v>31</v>
      </c>
      <c r="AK35" s="35">
        <v>0.05</v>
      </c>
      <c r="AL35" s="36">
        <f t="shared" si="9"/>
        <v>2.6975</v>
      </c>
      <c r="AM35" s="37">
        <f t="shared" si="10"/>
        <v>0.8093</v>
      </c>
      <c r="AN35" s="38">
        <f t="shared" si="11"/>
        <v>1.8882</v>
      </c>
      <c r="AO35" s="43" t="s">
        <v>222</v>
      </c>
      <c r="AR35" s="42"/>
      <c r="AS35" s="6"/>
      <c r="AT35" s="6"/>
      <c r="AU35" s="6"/>
      <c r="AX35" s="45"/>
    </row>
    <row r="36" customHeight="1" spans="1:50">
      <c r="A36" s="16" t="s">
        <v>223</v>
      </c>
      <c r="B36" s="15" t="s">
        <v>224</v>
      </c>
      <c r="C36" s="14" t="s">
        <v>219</v>
      </c>
      <c r="D36" s="14" t="s">
        <v>220</v>
      </c>
      <c r="E36" s="14" t="s">
        <v>225</v>
      </c>
      <c r="F36" s="20">
        <v>44599</v>
      </c>
      <c r="G36" s="14" t="s">
        <v>108</v>
      </c>
      <c r="H36" s="15" t="s">
        <v>215</v>
      </c>
      <c r="I36" s="12">
        <v>47.13</v>
      </c>
      <c r="J36" s="12">
        <v>3.91</v>
      </c>
      <c r="K36" s="12">
        <v>65</v>
      </c>
      <c r="L36" s="12">
        <v>1</v>
      </c>
      <c r="M36" s="12">
        <f t="shared" si="0"/>
        <v>100</v>
      </c>
      <c r="N36" s="12">
        <f t="shared" si="1"/>
        <v>15</v>
      </c>
      <c r="O36" s="12">
        <v>15.54</v>
      </c>
      <c r="P36" s="12">
        <v>4</v>
      </c>
      <c r="Q36" s="12">
        <f t="shared" si="2"/>
        <v>97</v>
      </c>
      <c r="R36" s="12">
        <f t="shared" si="3"/>
        <v>14.55</v>
      </c>
      <c r="S36" s="12">
        <v>5</v>
      </c>
      <c r="T36" s="12">
        <v>16</v>
      </c>
      <c r="U36" s="12">
        <f t="shared" si="4"/>
        <v>85</v>
      </c>
      <c r="V36" s="12">
        <f t="shared" si="5"/>
        <v>12.75</v>
      </c>
      <c r="W36" s="12">
        <v>1.73</v>
      </c>
      <c r="X36" s="15">
        <v>10</v>
      </c>
      <c r="Y36" s="15">
        <f t="shared" si="6"/>
        <v>91</v>
      </c>
      <c r="Z36" s="15">
        <f t="shared" si="7"/>
        <v>13.65</v>
      </c>
      <c r="AA36" s="14">
        <f t="shared" si="8"/>
        <v>55.95</v>
      </c>
      <c r="AB36" s="15" t="s">
        <v>41</v>
      </c>
      <c r="AC36" s="26" t="s">
        <v>42</v>
      </c>
      <c r="AD36" s="28">
        <v>67.95</v>
      </c>
      <c r="AE36" s="28">
        <v>65.95</v>
      </c>
      <c r="AF36" s="28">
        <v>65.95</v>
      </c>
      <c r="AG36" s="29">
        <v>64.05</v>
      </c>
      <c r="AH36" s="27">
        <v>83.95</v>
      </c>
      <c r="AI36" s="28">
        <f>ROUND((AD36+AE36+AF36)/3,2)</f>
        <v>66.62</v>
      </c>
      <c r="AJ36" s="15">
        <v>22</v>
      </c>
      <c r="AK36" s="35">
        <v>0.1</v>
      </c>
      <c r="AL36" s="36">
        <f t="shared" si="9"/>
        <v>4.713</v>
      </c>
      <c r="AM36" s="37">
        <f t="shared" si="10"/>
        <v>1.4139</v>
      </c>
      <c r="AN36" s="38">
        <f t="shared" si="11"/>
        <v>3.2991</v>
      </c>
      <c r="AO36" s="41" t="s">
        <v>222</v>
      </c>
      <c r="AR36" s="42"/>
      <c r="AS36" s="5"/>
      <c r="AT36" s="5"/>
      <c r="AU36" s="5"/>
      <c r="AX36" s="45"/>
    </row>
    <row r="37" s="5" customFormat="1" customHeight="1" spans="1:50">
      <c r="A37" s="16" t="s">
        <v>226</v>
      </c>
      <c r="B37" s="19" t="s">
        <v>227</v>
      </c>
      <c r="C37" s="17" t="s">
        <v>228</v>
      </c>
      <c r="D37" s="18" t="s">
        <v>229</v>
      </c>
      <c r="E37" s="18" t="s">
        <v>206</v>
      </c>
      <c r="F37" s="21">
        <v>45253</v>
      </c>
      <c r="G37" s="18" t="s">
        <v>230</v>
      </c>
      <c r="H37" s="17" t="s">
        <v>118</v>
      </c>
      <c r="I37" s="16">
        <v>49.49</v>
      </c>
      <c r="J37" s="16">
        <v>3.1</v>
      </c>
      <c r="K37" s="16">
        <v>20</v>
      </c>
      <c r="L37" s="16">
        <v>14</v>
      </c>
      <c r="M37" s="16">
        <f t="shared" si="0"/>
        <v>87</v>
      </c>
      <c r="N37" s="16">
        <f t="shared" si="1"/>
        <v>13.05</v>
      </c>
      <c r="O37" s="16">
        <v>2.2</v>
      </c>
      <c r="P37" s="16">
        <v>23</v>
      </c>
      <c r="Q37" s="16">
        <f t="shared" si="2"/>
        <v>78</v>
      </c>
      <c r="R37" s="16">
        <f t="shared" si="3"/>
        <v>11.7</v>
      </c>
      <c r="S37" s="16">
        <v>11</v>
      </c>
      <c r="T37" s="16">
        <v>7</v>
      </c>
      <c r="U37" s="16">
        <f t="shared" si="4"/>
        <v>94</v>
      </c>
      <c r="V37" s="16">
        <f t="shared" si="5"/>
        <v>14.1</v>
      </c>
      <c r="W37" s="16">
        <v>0.97</v>
      </c>
      <c r="X37" s="17">
        <v>20</v>
      </c>
      <c r="Y37" s="17">
        <f t="shared" si="6"/>
        <v>81</v>
      </c>
      <c r="Z37" s="17">
        <f t="shared" si="7"/>
        <v>12.15</v>
      </c>
      <c r="AA37" s="14">
        <f t="shared" si="8"/>
        <v>51</v>
      </c>
      <c r="AB37" s="17" t="s">
        <v>78</v>
      </c>
      <c r="AC37" s="31" t="s">
        <v>42</v>
      </c>
      <c r="AD37" s="30">
        <v>79.3</v>
      </c>
      <c r="AE37" s="29">
        <v>62</v>
      </c>
      <c r="AF37" s="30">
        <v>64</v>
      </c>
      <c r="AG37" s="30">
        <v>71</v>
      </c>
      <c r="AH37" s="27">
        <v>81</v>
      </c>
      <c r="AI37" s="28">
        <f>ROUND((AD37+AF37+AG37)/3,2)</f>
        <v>71.43</v>
      </c>
      <c r="AJ37" s="15">
        <v>16</v>
      </c>
      <c r="AK37" s="35">
        <v>0.1</v>
      </c>
      <c r="AL37" s="36">
        <f t="shared" si="9"/>
        <v>4.949</v>
      </c>
      <c r="AM37" s="37">
        <f t="shared" si="10"/>
        <v>1.4847</v>
      </c>
      <c r="AN37" s="38">
        <f t="shared" si="11"/>
        <v>3.4643</v>
      </c>
      <c r="AO37" s="43" t="s">
        <v>231</v>
      </c>
      <c r="AR37" s="42"/>
      <c r="AS37" s="6"/>
      <c r="AT37" s="6"/>
      <c r="AU37" s="6"/>
      <c r="AX37" s="45"/>
    </row>
    <row r="38" customHeight="1" spans="1:50">
      <c r="A38" s="16" t="s">
        <v>232</v>
      </c>
      <c r="B38" s="13" t="s">
        <v>233</v>
      </c>
      <c r="C38" s="15" t="s">
        <v>234</v>
      </c>
      <c r="D38" s="14" t="s">
        <v>235</v>
      </c>
      <c r="E38" s="14" t="s">
        <v>236</v>
      </c>
      <c r="F38" s="20">
        <v>41012</v>
      </c>
      <c r="G38" s="14" t="s">
        <v>237</v>
      </c>
      <c r="H38" s="15" t="s">
        <v>109</v>
      </c>
      <c r="I38" s="12">
        <v>146.96</v>
      </c>
      <c r="J38" s="12">
        <v>32.45</v>
      </c>
      <c r="K38" s="12">
        <v>6</v>
      </c>
      <c r="L38" s="12">
        <v>31</v>
      </c>
      <c r="M38" s="12">
        <f t="shared" si="0"/>
        <v>70</v>
      </c>
      <c r="N38" s="12">
        <f t="shared" si="1"/>
        <v>10.5</v>
      </c>
      <c r="O38" s="12">
        <v>2.59</v>
      </c>
      <c r="P38" s="12">
        <v>20</v>
      </c>
      <c r="Q38" s="12">
        <f t="shared" si="2"/>
        <v>81</v>
      </c>
      <c r="R38" s="12">
        <f t="shared" si="3"/>
        <v>12.15</v>
      </c>
      <c r="S38" s="12">
        <v>1</v>
      </c>
      <c r="T38" s="12">
        <v>32</v>
      </c>
      <c r="U38" s="12">
        <f t="shared" si="4"/>
        <v>69</v>
      </c>
      <c r="V38" s="12">
        <f t="shared" si="5"/>
        <v>10.35</v>
      </c>
      <c r="W38" s="12">
        <v>0.46</v>
      </c>
      <c r="X38" s="15">
        <v>27</v>
      </c>
      <c r="Y38" s="15">
        <f t="shared" si="6"/>
        <v>74</v>
      </c>
      <c r="Z38" s="15">
        <f t="shared" si="7"/>
        <v>11.1</v>
      </c>
      <c r="AA38" s="14">
        <f t="shared" si="8"/>
        <v>44.1</v>
      </c>
      <c r="AB38" s="15" t="s">
        <v>41</v>
      </c>
      <c r="AC38" s="26" t="s">
        <v>42</v>
      </c>
      <c r="AD38" s="28">
        <v>73.1</v>
      </c>
      <c r="AE38" s="29">
        <v>59.1</v>
      </c>
      <c r="AF38" s="28">
        <v>59.1</v>
      </c>
      <c r="AG38" s="28">
        <v>68.1</v>
      </c>
      <c r="AH38" s="27">
        <v>74.1</v>
      </c>
      <c r="AI38" s="28">
        <f>ROUND((AD38+AF38+AG38)/3,2)</f>
        <v>66.77</v>
      </c>
      <c r="AJ38" s="15">
        <v>21</v>
      </c>
      <c r="AK38" s="35">
        <v>0.1</v>
      </c>
      <c r="AL38" s="36">
        <f t="shared" si="9"/>
        <v>14.696</v>
      </c>
      <c r="AM38" s="37">
        <f t="shared" si="10"/>
        <v>4.4088</v>
      </c>
      <c r="AN38" s="38">
        <f t="shared" si="11"/>
        <v>10.2872</v>
      </c>
      <c r="AO38" s="41" t="s">
        <v>238</v>
      </c>
      <c r="AR38" s="42"/>
      <c r="AS38" s="5"/>
      <c r="AT38" s="5"/>
      <c r="AU38" s="5"/>
      <c r="AX38" s="45"/>
    </row>
    <row r="39" customHeight="1" spans="1:50">
      <c r="A39" s="16" t="s">
        <v>239</v>
      </c>
      <c r="B39" s="13" t="s">
        <v>240</v>
      </c>
      <c r="C39" s="15" t="s">
        <v>234</v>
      </c>
      <c r="D39" s="14" t="s">
        <v>235</v>
      </c>
      <c r="E39" s="14" t="s">
        <v>236</v>
      </c>
      <c r="F39" s="20">
        <v>41012</v>
      </c>
      <c r="G39" s="14" t="s">
        <v>237</v>
      </c>
      <c r="H39" s="15" t="s">
        <v>109</v>
      </c>
      <c r="I39" s="12">
        <v>145.19</v>
      </c>
      <c r="J39" s="12">
        <v>31.56</v>
      </c>
      <c r="K39" s="12">
        <v>6</v>
      </c>
      <c r="L39" s="12">
        <v>31</v>
      </c>
      <c r="M39" s="12">
        <f t="shared" si="0"/>
        <v>70</v>
      </c>
      <c r="N39" s="12">
        <f t="shared" si="1"/>
        <v>10.5</v>
      </c>
      <c r="O39" s="12">
        <v>2.59</v>
      </c>
      <c r="P39" s="12">
        <v>20</v>
      </c>
      <c r="Q39" s="12">
        <f t="shared" si="2"/>
        <v>81</v>
      </c>
      <c r="R39" s="12">
        <f t="shared" si="3"/>
        <v>12.15</v>
      </c>
      <c r="S39" s="12">
        <v>1</v>
      </c>
      <c r="T39" s="12">
        <v>32</v>
      </c>
      <c r="U39" s="12">
        <f t="shared" si="4"/>
        <v>69</v>
      </c>
      <c r="V39" s="12">
        <f t="shared" si="5"/>
        <v>10.35</v>
      </c>
      <c r="W39" s="12">
        <v>0.46</v>
      </c>
      <c r="X39" s="15">
        <v>27</v>
      </c>
      <c r="Y39" s="15">
        <f t="shared" si="6"/>
        <v>74</v>
      </c>
      <c r="Z39" s="15">
        <f t="shared" si="7"/>
        <v>11.1</v>
      </c>
      <c r="AA39" s="14">
        <f t="shared" si="8"/>
        <v>44.1</v>
      </c>
      <c r="AB39" s="15" t="s">
        <v>41</v>
      </c>
      <c r="AC39" s="26" t="s">
        <v>42</v>
      </c>
      <c r="AD39" s="28">
        <v>66.1</v>
      </c>
      <c r="AE39" s="29">
        <v>59.1</v>
      </c>
      <c r="AF39" s="28">
        <v>59.1</v>
      </c>
      <c r="AG39" s="28">
        <v>68.1</v>
      </c>
      <c r="AH39" s="27">
        <v>74.1</v>
      </c>
      <c r="AI39" s="28">
        <f>ROUND((AD39+AF39+AG39)/3,2)</f>
        <v>64.43</v>
      </c>
      <c r="AJ39" s="15">
        <v>26</v>
      </c>
      <c r="AK39" s="35">
        <v>0.05</v>
      </c>
      <c r="AL39" s="36">
        <f t="shared" si="9"/>
        <v>7.2595</v>
      </c>
      <c r="AM39" s="37">
        <f t="shared" si="10"/>
        <v>2.1779</v>
      </c>
      <c r="AN39" s="38">
        <f t="shared" si="11"/>
        <v>5.0816</v>
      </c>
      <c r="AO39" s="41" t="s">
        <v>241</v>
      </c>
      <c r="AR39" s="42"/>
      <c r="AX39" s="45"/>
    </row>
    <row r="40" customHeight="1" spans="1:50">
      <c r="A40" s="16" t="s">
        <v>242</v>
      </c>
      <c r="B40" s="13" t="s">
        <v>243</v>
      </c>
      <c r="C40" s="15" t="s">
        <v>234</v>
      </c>
      <c r="D40" s="14" t="s">
        <v>235</v>
      </c>
      <c r="E40" s="14" t="s">
        <v>244</v>
      </c>
      <c r="F40" s="20">
        <v>41012</v>
      </c>
      <c r="G40" s="14" t="s">
        <v>237</v>
      </c>
      <c r="H40" s="15" t="s">
        <v>109</v>
      </c>
      <c r="I40" s="12">
        <v>169.09</v>
      </c>
      <c r="J40" s="12">
        <v>40.09</v>
      </c>
      <c r="K40" s="12">
        <v>6</v>
      </c>
      <c r="L40" s="12">
        <v>31</v>
      </c>
      <c r="M40" s="12">
        <f t="shared" si="0"/>
        <v>70</v>
      </c>
      <c r="N40" s="12">
        <f t="shared" si="1"/>
        <v>10.5</v>
      </c>
      <c r="O40" s="12">
        <v>2.59</v>
      </c>
      <c r="P40" s="12">
        <v>20</v>
      </c>
      <c r="Q40" s="12">
        <f t="shared" si="2"/>
        <v>81</v>
      </c>
      <c r="R40" s="12">
        <f t="shared" si="3"/>
        <v>12.15</v>
      </c>
      <c r="S40" s="12">
        <v>1</v>
      </c>
      <c r="T40" s="12">
        <v>32</v>
      </c>
      <c r="U40" s="12">
        <f t="shared" si="4"/>
        <v>69</v>
      </c>
      <c r="V40" s="12">
        <f t="shared" si="5"/>
        <v>10.35</v>
      </c>
      <c r="W40" s="12">
        <v>0.46</v>
      </c>
      <c r="X40" s="15">
        <v>27</v>
      </c>
      <c r="Y40" s="15">
        <f t="shared" si="6"/>
        <v>74</v>
      </c>
      <c r="Z40" s="15">
        <f t="shared" si="7"/>
        <v>11.1</v>
      </c>
      <c r="AA40" s="14">
        <f t="shared" si="8"/>
        <v>44.1</v>
      </c>
      <c r="AB40" s="15" t="s">
        <v>41</v>
      </c>
      <c r="AC40" s="26" t="s">
        <v>42</v>
      </c>
      <c r="AD40" s="28">
        <v>66.1</v>
      </c>
      <c r="AE40" s="29">
        <v>59.1</v>
      </c>
      <c r="AF40" s="28">
        <v>59.1</v>
      </c>
      <c r="AG40" s="27">
        <v>74.1</v>
      </c>
      <c r="AH40" s="28">
        <v>74.1</v>
      </c>
      <c r="AI40" s="28">
        <f>ROUND((AD40+AF40+AH40)/3,2)</f>
        <v>66.43</v>
      </c>
      <c r="AJ40" s="15">
        <v>23</v>
      </c>
      <c r="AK40" s="35">
        <v>0.1</v>
      </c>
      <c r="AL40" s="36">
        <f t="shared" si="9"/>
        <v>16.909</v>
      </c>
      <c r="AM40" s="37">
        <f t="shared" si="10"/>
        <v>5.0727</v>
      </c>
      <c r="AN40" s="38">
        <f t="shared" si="11"/>
        <v>11.8363</v>
      </c>
      <c r="AO40" s="41" t="s">
        <v>245</v>
      </c>
      <c r="AR40" s="42"/>
      <c r="AS40" s="5"/>
      <c r="AT40" s="5"/>
      <c r="AU40" s="5"/>
      <c r="AX40" s="45"/>
    </row>
    <row r="41" customHeight="1" spans="1:50">
      <c r="A41" s="16" t="s">
        <v>246</v>
      </c>
      <c r="B41" s="13" t="s">
        <v>247</v>
      </c>
      <c r="C41" s="14" t="s">
        <v>248</v>
      </c>
      <c r="D41" s="14" t="s">
        <v>249</v>
      </c>
      <c r="E41" s="14" t="s">
        <v>206</v>
      </c>
      <c r="F41" s="20">
        <v>40793</v>
      </c>
      <c r="G41" s="14" t="s">
        <v>250</v>
      </c>
      <c r="H41" s="15" t="s">
        <v>118</v>
      </c>
      <c r="I41" s="12">
        <v>83.06</v>
      </c>
      <c r="J41" s="12">
        <v>14.59</v>
      </c>
      <c r="K41" s="12">
        <v>7</v>
      </c>
      <c r="L41" s="12">
        <v>29</v>
      </c>
      <c r="M41" s="12">
        <f t="shared" si="0"/>
        <v>72</v>
      </c>
      <c r="N41" s="12">
        <f t="shared" si="1"/>
        <v>10.8</v>
      </c>
      <c r="O41" s="12">
        <v>5.01</v>
      </c>
      <c r="P41" s="12">
        <v>13</v>
      </c>
      <c r="Q41" s="12">
        <f t="shared" si="2"/>
        <v>88</v>
      </c>
      <c r="R41" s="12">
        <f t="shared" si="3"/>
        <v>13.2</v>
      </c>
      <c r="S41" s="12">
        <v>1</v>
      </c>
      <c r="T41" s="12">
        <v>32</v>
      </c>
      <c r="U41" s="12">
        <f t="shared" si="4"/>
        <v>69</v>
      </c>
      <c r="V41" s="12">
        <f t="shared" si="5"/>
        <v>10.35</v>
      </c>
      <c r="W41" s="12">
        <v>0.15</v>
      </c>
      <c r="X41" s="15">
        <v>35</v>
      </c>
      <c r="Y41" s="15">
        <f t="shared" si="6"/>
        <v>66</v>
      </c>
      <c r="Z41" s="15">
        <f t="shared" si="7"/>
        <v>9.9</v>
      </c>
      <c r="AA41" s="14">
        <f t="shared" si="8"/>
        <v>44.25</v>
      </c>
      <c r="AB41" s="15" t="s">
        <v>251</v>
      </c>
      <c r="AC41" s="26" t="s">
        <v>42</v>
      </c>
      <c r="AD41" s="28">
        <v>66.25</v>
      </c>
      <c r="AE41" s="28">
        <v>59.25</v>
      </c>
      <c r="AF41" s="29">
        <v>58.25</v>
      </c>
      <c r="AG41" s="28">
        <v>62.25</v>
      </c>
      <c r="AH41" s="27">
        <v>75.25</v>
      </c>
      <c r="AI41" s="28">
        <f>ROUND((AD41+AE41+AG41)/3,2)</f>
        <v>62.58</v>
      </c>
      <c r="AJ41" s="15">
        <v>30</v>
      </c>
      <c r="AK41" s="35">
        <v>0.05</v>
      </c>
      <c r="AL41" s="36">
        <f t="shared" si="9"/>
        <v>4.153</v>
      </c>
      <c r="AM41" s="37">
        <f t="shared" si="10"/>
        <v>1.2459</v>
      </c>
      <c r="AN41" s="38">
        <f t="shared" si="11"/>
        <v>2.9071</v>
      </c>
      <c r="AO41" s="41" t="s">
        <v>252</v>
      </c>
      <c r="AR41" s="42"/>
      <c r="AX41" s="45"/>
    </row>
    <row r="42" customHeight="1" spans="1:50">
      <c r="A42" s="16" t="s">
        <v>253</v>
      </c>
      <c r="B42" s="13" t="s">
        <v>254</v>
      </c>
      <c r="C42" s="14" t="s">
        <v>248</v>
      </c>
      <c r="D42" s="14" t="s">
        <v>249</v>
      </c>
      <c r="E42" s="14" t="s">
        <v>255</v>
      </c>
      <c r="F42" s="20">
        <v>44348</v>
      </c>
      <c r="G42" s="14" t="s">
        <v>250</v>
      </c>
      <c r="H42" s="15" t="s">
        <v>118</v>
      </c>
      <c r="I42" s="12">
        <v>102.73</v>
      </c>
      <c r="J42" s="12">
        <v>21.73</v>
      </c>
      <c r="K42" s="12">
        <v>5</v>
      </c>
      <c r="L42" s="12">
        <v>34</v>
      </c>
      <c r="M42" s="12">
        <f t="shared" si="0"/>
        <v>67</v>
      </c>
      <c r="N42" s="12">
        <f t="shared" si="1"/>
        <v>10.05</v>
      </c>
      <c r="O42" s="12">
        <v>4.19</v>
      </c>
      <c r="P42" s="12">
        <v>17</v>
      </c>
      <c r="Q42" s="12">
        <f t="shared" si="2"/>
        <v>84</v>
      </c>
      <c r="R42" s="12">
        <f t="shared" si="3"/>
        <v>12.6</v>
      </c>
      <c r="S42" s="12">
        <v>1</v>
      </c>
      <c r="T42" s="12">
        <v>32</v>
      </c>
      <c r="U42" s="12">
        <f t="shared" si="4"/>
        <v>69</v>
      </c>
      <c r="V42" s="12">
        <f t="shared" si="5"/>
        <v>10.35</v>
      </c>
      <c r="W42" s="12">
        <v>0.15</v>
      </c>
      <c r="X42" s="15">
        <v>35</v>
      </c>
      <c r="Y42" s="15">
        <f t="shared" si="6"/>
        <v>66</v>
      </c>
      <c r="Z42" s="15">
        <f t="shared" si="7"/>
        <v>9.9</v>
      </c>
      <c r="AA42" s="14">
        <f t="shared" si="8"/>
        <v>42.9</v>
      </c>
      <c r="AB42" s="15" t="s">
        <v>251</v>
      </c>
      <c r="AC42" s="26" t="s">
        <v>42</v>
      </c>
      <c r="AD42" s="28">
        <v>58.9</v>
      </c>
      <c r="AE42" s="28">
        <v>55.9</v>
      </c>
      <c r="AF42" s="28">
        <v>54.9</v>
      </c>
      <c r="AG42" s="29">
        <v>51</v>
      </c>
      <c r="AH42" s="27">
        <v>66.9</v>
      </c>
      <c r="AI42" s="28">
        <f>ROUND((AD42+AE42+AF42)/3,2)</f>
        <v>56.57</v>
      </c>
      <c r="AJ42" s="15">
        <v>38</v>
      </c>
      <c r="AK42" s="35">
        <v>0.05</v>
      </c>
      <c r="AL42" s="36">
        <f t="shared" si="9"/>
        <v>5.1365</v>
      </c>
      <c r="AM42" s="37">
        <f t="shared" si="10"/>
        <v>1.541</v>
      </c>
      <c r="AN42" s="38">
        <f t="shared" si="11"/>
        <v>3.5955</v>
      </c>
      <c r="AO42" s="41" t="s">
        <v>256</v>
      </c>
      <c r="AR42" s="42"/>
      <c r="AX42" s="45"/>
    </row>
    <row r="43" s="5" customFormat="1" customHeight="1" spans="1:50">
      <c r="A43" s="16" t="s">
        <v>257</v>
      </c>
      <c r="B43" s="19" t="s">
        <v>258</v>
      </c>
      <c r="C43" s="18" t="s">
        <v>259</v>
      </c>
      <c r="D43" s="18" t="s">
        <v>260</v>
      </c>
      <c r="E43" s="18" t="s">
        <v>75</v>
      </c>
      <c r="F43" s="21">
        <v>44884</v>
      </c>
      <c r="G43" s="18" t="s">
        <v>261</v>
      </c>
      <c r="H43" s="17" t="s">
        <v>109</v>
      </c>
      <c r="I43" s="16">
        <v>153.51</v>
      </c>
      <c r="J43" s="16">
        <v>35.31</v>
      </c>
      <c r="K43" s="16">
        <v>1</v>
      </c>
      <c r="L43" s="16">
        <v>39</v>
      </c>
      <c r="M43" s="16">
        <f t="shared" si="0"/>
        <v>62</v>
      </c>
      <c r="N43" s="16">
        <f t="shared" si="1"/>
        <v>9.3</v>
      </c>
      <c r="O43" s="16">
        <v>0.25</v>
      </c>
      <c r="P43" s="16">
        <v>39</v>
      </c>
      <c r="Q43" s="16">
        <f t="shared" si="2"/>
        <v>62</v>
      </c>
      <c r="R43" s="16">
        <f t="shared" si="3"/>
        <v>9.3</v>
      </c>
      <c r="S43" s="16">
        <v>1</v>
      </c>
      <c r="T43" s="16">
        <v>32</v>
      </c>
      <c r="U43" s="16">
        <f t="shared" si="4"/>
        <v>69</v>
      </c>
      <c r="V43" s="16">
        <f t="shared" si="5"/>
        <v>10.35</v>
      </c>
      <c r="W43" s="16">
        <v>0.25</v>
      </c>
      <c r="X43" s="17">
        <v>33</v>
      </c>
      <c r="Y43" s="17">
        <f t="shared" si="6"/>
        <v>68</v>
      </c>
      <c r="Z43" s="17">
        <f t="shared" si="7"/>
        <v>10.2</v>
      </c>
      <c r="AA43" s="18">
        <f t="shared" si="8"/>
        <v>39.15</v>
      </c>
      <c r="AB43" s="17" t="s">
        <v>41</v>
      </c>
      <c r="AC43" s="31" t="s">
        <v>42</v>
      </c>
      <c r="AD43" s="30">
        <v>53.15</v>
      </c>
      <c r="AE43" s="30">
        <v>53.15</v>
      </c>
      <c r="AF43" s="29">
        <v>50.15</v>
      </c>
      <c r="AG43" s="27">
        <v>65.15</v>
      </c>
      <c r="AH43" s="30">
        <v>61.15</v>
      </c>
      <c r="AI43" s="28">
        <f>ROUND((AD43+AE43+AH43)/3,2)</f>
        <v>55.82</v>
      </c>
      <c r="AJ43" s="15">
        <v>39</v>
      </c>
      <c r="AK43" s="35">
        <v>0.05</v>
      </c>
      <c r="AL43" s="36">
        <f t="shared" si="9"/>
        <v>7.6755</v>
      </c>
      <c r="AM43" s="37">
        <f t="shared" si="10"/>
        <v>2.3027</v>
      </c>
      <c r="AN43" s="38">
        <f t="shared" si="11"/>
        <v>5.3728</v>
      </c>
      <c r="AO43" s="43" t="s">
        <v>262</v>
      </c>
      <c r="AR43" s="42"/>
      <c r="AS43" s="6"/>
      <c r="AT43" s="6"/>
      <c r="AU43" s="6"/>
      <c r="AX43" s="45"/>
    </row>
    <row r="44" customHeight="1" spans="1:50">
      <c r="A44" s="16" t="s">
        <v>263</v>
      </c>
      <c r="B44" s="13" t="s">
        <v>264</v>
      </c>
      <c r="C44" s="14" t="s">
        <v>265</v>
      </c>
      <c r="D44" s="14" t="s">
        <v>266</v>
      </c>
      <c r="E44" s="14" t="s">
        <v>267</v>
      </c>
      <c r="F44" s="20">
        <v>44803</v>
      </c>
      <c r="G44" s="14" t="s">
        <v>268</v>
      </c>
      <c r="H44" s="15" t="s">
        <v>109</v>
      </c>
      <c r="I44" s="12">
        <v>58.75</v>
      </c>
      <c r="J44" s="12">
        <v>5.33</v>
      </c>
      <c r="K44" s="12">
        <v>46</v>
      </c>
      <c r="L44" s="12">
        <v>6</v>
      </c>
      <c r="M44" s="12">
        <f t="shared" si="0"/>
        <v>95</v>
      </c>
      <c r="N44" s="12">
        <f t="shared" si="1"/>
        <v>14.25</v>
      </c>
      <c r="O44" s="12">
        <v>1.39</v>
      </c>
      <c r="P44" s="12">
        <v>29</v>
      </c>
      <c r="Q44" s="12">
        <f t="shared" si="2"/>
        <v>72</v>
      </c>
      <c r="R44" s="12">
        <f t="shared" si="3"/>
        <v>10.8</v>
      </c>
      <c r="S44" s="12">
        <v>32</v>
      </c>
      <c r="T44" s="12">
        <v>1</v>
      </c>
      <c r="U44" s="12">
        <f t="shared" si="4"/>
        <v>100</v>
      </c>
      <c r="V44" s="12">
        <f t="shared" si="5"/>
        <v>15</v>
      </c>
      <c r="W44" s="12">
        <v>0.97</v>
      </c>
      <c r="X44" s="15">
        <v>20</v>
      </c>
      <c r="Y44" s="15">
        <f t="shared" si="6"/>
        <v>81</v>
      </c>
      <c r="Z44" s="15">
        <f t="shared" si="7"/>
        <v>12.15</v>
      </c>
      <c r="AA44" s="14">
        <f t="shared" si="8"/>
        <v>52.2</v>
      </c>
      <c r="AB44" s="15" t="s">
        <v>78</v>
      </c>
      <c r="AC44" s="26" t="s">
        <v>42</v>
      </c>
      <c r="AD44" s="28">
        <v>79.2</v>
      </c>
      <c r="AE44" s="28">
        <v>76.2</v>
      </c>
      <c r="AF44" s="29">
        <v>69.2</v>
      </c>
      <c r="AG44" s="28">
        <v>71.2</v>
      </c>
      <c r="AH44" s="27">
        <v>86.2</v>
      </c>
      <c r="AI44" s="28">
        <f>ROUND((AD44+AE44+AG44)/3,2)</f>
        <v>75.53</v>
      </c>
      <c r="AJ44" s="15">
        <v>12</v>
      </c>
      <c r="AK44" s="35">
        <v>0.1</v>
      </c>
      <c r="AL44" s="36">
        <f t="shared" si="9"/>
        <v>5.875</v>
      </c>
      <c r="AM44" s="37">
        <f t="shared" si="10"/>
        <v>1.7625</v>
      </c>
      <c r="AN44" s="38">
        <f t="shared" si="11"/>
        <v>4.1125</v>
      </c>
      <c r="AO44" s="41" t="s">
        <v>269</v>
      </c>
      <c r="AR44" s="42"/>
      <c r="AX44" s="45"/>
    </row>
  </sheetData>
  <sortState ref="A1:AX44">
    <sortCondition ref="A4"/>
  </sortState>
  <mergeCells count="1">
    <mergeCell ref="A2:AN2"/>
  </mergeCells>
  <pageMargins left="0.708661417322835" right="0.708661417322835" top="0.748031496062992" bottom="0.748031496062992" header="0.31496062992126" footer="0.31496062992126"/>
  <pageSetup paperSize="9" scale="31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C1:M42"/>
  <sheetViews>
    <sheetView topLeftCell="A13" workbookViewId="0">
      <selection activeCell="M2" sqref="M2:M42"/>
    </sheetView>
  </sheetViews>
  <sheetFormatPr defaultColWidth="9" defaultRowHeight="16.8"/>
  <cols>
    <col min="3" max="13" width="8.88392857142857" style="1"/>
  </cols>
  <sheetData>
    <row r="1" spans="13:13">
      <c r="M1" s="1" t="s">
        <v>27</v>
      </c>
    </row>
    <row r="2" spans="3:13">
      <c r="C2" s="1">
        <v>57.35</v>
      </c>
      <c r="D2" s="1">
        <v>61.35</v>
      </c>
      <c r="E2" s="1">
        <v>63.35</v>
      </c>
      <c r="F2" s="1">
        <v>67.35</v>
      </c>
      <c r="G2" s="1">
        <v>71.35</v>
      </c>
      <c r="J2" s="1">
        <v>61.35</v>
      </c>
      <c r="K2" s="1">
        <v>63.35</v>
      </c>
      <c r="L2" s="1">
        <v>67.35</v>
      </c>
      <c r="M2" s="1">
        <f>ROUND((J2+K2+L2)/3,2)</f>
        <v>64.02</v>
      </c>
    </row>
    <row r="3" spans="3:13">
      <c r="C3" s="1">
        <v>52.4</v>
      </c>
      <c r="D3" s="1">
        <v>57.4</v>
      </c>
      <c r="E3" s="1">
        <v>57.5</v>
      </c>
      <c r="F3" s="1">
        <v>60.4</v>
      </c>
      <c r="G3" s="1">
        <v>62.4</v>
      </c>
      <c r="J3" s="1">
        <v>57.4</v>
      </c>
      <c r="K3" s="1">
        <v>57.5</v>
      </c>
      <c r="L3" s="1">
        <v>60.4</v>
      </c>
      <c r="M3" s="1">
        <f t="shared" ref="M3:M42" si="0">ROUND((J3+K3+L3)/3,2)</f>
        <v>58.43</v>
      </c>
    </row>
    <row r="4" spans="3:13">
      <c r="C4" s="1">
        <v>62.15</v>
      </c>
      <c r="D4" s="1">
        <v>66.15</v>
      </c>
      <c r="E4" s="1">
        <v>68.15</v>
      </c>
      <c r="F4" s="1">
        <v>69.85</v>
      </c>
      <c r="G4" s="1">
        <v>73.15</v>
      </c>
      <c r="J4" s="1">
        <v>66.15</v>
      </c>
      <c r="K4" s="1">
        <v>68.15</v>
      </c>
      <c r="L4" s="1">
        <v>69.85</v>
      </c>
      <c r="M4" s="1">
        <f t="shared" si="0"/>
        <v>68.05</v>
      </c>
    </row>
    <row r="5" spans="3:13">
      <c r="C5" s="1">
        <v>60.3</v>
      </c>
      <c r="D5" s="1">
        <v>66.5</v>
      </c>
      <c r="E5" s="1">
        <v>72.3</v>
      </c>
      <c r="F5" s="1">
        <v>75.3</v>
      </c>
      <c r="G5" s="1">
        <v>79.3</v>
      </c>
      <c r="J5" s="1">
        <v>66.5</v>
      </c>
      <c r="K5" s="1">
        <v>72.3</v>
      </c>
      <c r="L5" s="1">
        <v>75.3</v>
      </c>
      <c r="M5" s="1">
        <f t="shared" si="0"/>
        <v>71.37</v>
      </c>
    </row>
    <row r="6" spans="3:13">
      <c r="C6" s="1">
        <v>56.45</v>
      </c>
      <c r="D6" s="1">
        <v>59.45</v>
      </c>
      <c r="E6" s="1">
        <v>59.45</v>
      </c>
      <c r="F6" s="1">
        <v>60.45</v>
      </c>
      <c r="G6" s="1">
        <v>73.45</v>
      </c>
      <c r="J6" s="1">
        <v>59.45</v>
      </c>
      <c r="K6" s="1">
        <v>59.45</v>
      </c>
      <c r="L6" s="1">
        <v>60.45</v>
      </c>
      <c r="M6" s="1">
        <f t="shared" si="0"/>
        <v>59.78</v>
      </c>
    </row>
    <row r="7" spans="3:13">
      <c r="C7" s="1">
        <v>54.15</v>
      </c>
      <c r="D7" s="1">
        <v>58.15</v>
      </c>
      <c r="E7" s="1">
        <v>62.15</v>
      </c>
      <c r="F7" s="1">
        <v>64.15</v>
      </c>
      <c r="G7" s="1">
        <v>66.15</v>
      </c>
      <c r="J7" s="1">
        <v>58.15</v>
      </c>
      <c r="K7" s="1">
        <v>62.15</v>
      </c>
      <c r="L7" s="1">
        <v>64.15</v>
      </c>
      <c r="M7" s="1">
        <f t="shared" si="0"/>
        <v>61.48</v>
      </c>
    </row>
    <row r="8" spans="3:13">
      <c r="C8" s="1">
        <v>55.85</v>
      </c>
      <c r="D8" s="1">
        <v>60.15</v>
      </c>
      <c r="E8" s="1">
        <v>60.85</v>
      </c>
      <c r="F8" s="1">
        <v>69.85</v>
      </c>
      <c r="G8" s="1">
        <v>77.85</v>
      </c>
      <c r="J8" s="1">
        <v>60.15</v>
      </c>
      <c r="K8" s="1">
        <v>60.85</v>
      </c>
      <c r="L8" s="1">
        <v>69.85</v>
      </c>
      <c r="M8" s="1">
        <f t="shared" si="0"/>
        <v>63.62</v>
      </c>
    </row>
    <row r="9" spans="3:13">
      <c r="C9" s="1">
        <v>55.9</v>
      </c>
      <c r="D9" s="1">
        <v>57.3</v>
      </c>
      <c r="E9" s="1">
        <v>61.3</v>
      </c>
      <c r="F9" s="1">
        <v>70.3</v>
      </c>
      <c r="G9" s="1">
        <v>74.3</v>
      </c>
      <c r="J9" s="1">
        <v>57.3</v>
      </c>
      <c r="K9" s="1">
        <v>61.3</v>
      </c>
      <c r="L9" s="1">
        <v>70.3</v>
      </c>
      <c r="M9" s="1">
        <f t="shared" si="0"/>
        <v>62.97</v>
      </c>
    </row>
    <row r="10" spans="3:13">
      <c r="C10" s="1">
        <v>54.7</v>
      </c>
      <c r="D10" s="1">
        <v>56.1</v>
      </c>
      <c r="E10" s="1">
        <v>59.1</v>
      </c>
      <c r="F10" s="1">
        <v>62.1</v>
      </c>
      <c r="G10" s="1">
        <v>71.1</v>
      </c>
      <c r="J10" s="1">
        <v>56.1</v>
      </c>
      <c r="K10" s="1">
        <v>59.1</v>
      </c>
      <c r="L10" s="1">
        <v>62.1</v>
      </c>
      <c r="M10" s="1">
        <f t="shared" si="0"/>
        <v>59.1</v>
      </c>
    </row>
    <row r="11" spans="3:13">
      <c r="C11" s="1">
        <v>57.9</v>
      </c>
      <c r="D11" s="1">
        <v>60.8</v>
      </c>
      <c r="E11" s="1">
        <v>62.8</v>
      </c>
      <c r="F11" s="1">
        <v>73.8</v>
      </c>
      <c r="G11" s="1">
        <v>73.8</v>
      </c>
      <c r="J11" s="1">
        <v>60.8</v>
      </c>
      <c r="K11" s="1">
        <v>62.8</v>
      </c>
      <c r="L11" s="1">
        <v>73.8</v>
      </c>
      <c r="M11" s="1">
        <f t="shared" si="0"/>
        <v>65.8</v>
      </c>
    </row>
    <row r="12" spans="3:13">
      <c r="C12" s="1">
        <v>64.05</v>
      </c>
      <c r="D12" s="1">
        <v>65.15</v>
      </c>
      <c r="E12" s="1">
        <v>72.05</v>
      </c>
      <c r="F12" s="1">
        <v>75.05</v>
      </c>
      <c r="G12" s="1">
        <v>76.05</v>
      </c>
      <c r="J12" s="1">
        <v>65.15</v>
      </c>
      <c r="K12" s="1">
        <v>72.05</v>
      </c>
      <c r="L12" s="1">
        <v>75.05</v>
      </c>
      <c r="M12" s="1">
        <f t="shared" si="0"/>
        <v>70.75</v>
      </c>
    </row>
    <row r="13" spans="3:13">
      <c r="C13" s="1">
        <v>56</v>
      </c>
      <c r="D13" s="1">
        <v>58</v>
      </c>
      <c r="E13" s="1">
        <v>59</v>
      </c>
      <c r="F13" s="1">
        <v>66</v>
      </c>
      <c r="G13" s="1">
        <v>70</v>
      </c>
      <c r="J13" s="1">
        <v>58</v>
      </c>
      <c r="K13" s="1">
        <v>59</v>
      </c>
      <c r="L13" s="1">
        <v>66</v>
      </c>
      <c r="M13" s="1">
        <f t="shared" si="0"/>
        <v>61</v>
      </c>
    </row>
    <row r="14" spans="3:13">
      <c r="C14" s="1">
        <v>46.25</v>
      </c>
      <c r="D14" s="1">
        <v>48.15</v>
      </c>
      <c r="E14" s="1">
        <v>51.15</v>
      </c>
      <c r="F14" s="1">
        <v>63.15</v>
      </c>
      <c r="G14" s="1">
        <v>70.15</v>
      </c>
      <c r="J14" s="1">
        <v>48.15</v>
      </c>
      <c r="K14" s="1">
        <v>51.15</v>
      </c>
      <c r="L14" s="1">
        <v>63.15</v>
      </c>
      <c r="M14" s="1">
        <f t="shared" si="0"/>
        <v>54.15</v>
      </c>
    </row>
    <row r="15" spans="3:13">
      <c r="C15" s="1">
        <v>50.05</v>
      </c>
      <c r="D15" s="1">
        <v>52.95</v>
      </c>
      <c r="E15" s="1">
        <v>60.95</v>
      </c>
      <c r="F15" s="1">
        <v>62.95</v>
      </c>
      <c r="G15" s="1">
        <v>67.95</v>
      </c>
      <c r="J15" s="1">
        <v>52.95</v>
      </c>
      <c r="K15" s="1">
        <v>60.95</v>
      </c>
      <c r="L15" s="1">
        <v>62.95</v>
      </c>
      <c r="M15" s="1">
        <f t="shared" si="0"/>
        <v>58.95</v>
      </c>
    </row>
    <row r="16" spans="3:13">
      <c r="C16" s="1">
        <v>77.15</v>
      </c>
      <c r="D16" s="1">
        <v>78.15</v>
      </c>
      <c r="E16" s="1">
        <v>78.15</v>
      </c>
      <c r="F16" s="1">
        <v>86.15</v>
      </c>
      <c r="G16" s="1">
        <v>91.15</v>
      </c>
      <c r="J16" s="1">
        <v>78.15</v>
      </c>
      <c r="K16" s="1">
        <v>78.15</v>
      </c>
      <c r="L16" s="1">
        <v>86.15</v>
      </c>
      <c r="M16" s="1">
        <f t="shared" si="0"/>
        <v>80.82</v>
      </c>
    </row>
    <row r="17" spans="3:13">
      <c r="C17" s="1">
        <v>60.65</v>
      </c>
      <c r="D17" s="1">
        <v>60.65</v>
      </c>
      <c r="E17" s="1">
        <v>62.95</v>
      </c>
      <c r="F17" s="1">
        <v>74.65</v>
      </c>
      <c r="G17" s="1">
        <v>74.65</v>
      </c>
      <c r="J17" s="1">
        <v>60.65</v>
      </c>
      <c r="K17" s="1">
        <v>62.95</v>
      </c>
      <c r="L17" s="1">
        <v>74.65</v>
      </c>
      <c r="M17" s="1">
        <f t="shared" si="0"/>
        <v>66.08</v>
      </c>
    </row>
    <row r="18" spans="3:13">
      <c r="C18" s="1">
        <v>59.75</v>
      </c>
      <c r="D18" s="1">
        <v>62.75</v>
      </c>
      <c r="E18" s="1">
        <v>63.85</v>
      </c>
      <c r="F18" s="1">
        <v>77.85</v>
      </c>
      <c r="G18" s="1">
        <v>78.75</v>
      </c>
      <c r="J18" s="1">
        <v>62.75</v>
      </c>
      <c r="K18" s="1">
        <v>63.85</v>
      </c>
      <c r="L18" s="1">
        <v>77.85</v>
      </c>
      <c r="M18" s="1">
        <f t="shared" si="0"/>
        <v>68.15</v>
      </c>
    </row>
    <row r="19" spans="3:13">
      <c r="C19" s="1">
        <v>69.05</v>
      </c>
      <c r="D19" s="1">
        <v>73.05</v>
      </c>
      <c r="E19" s="1">
        <v>73.25</v>
      </c>
      <c r="F19" s="1">
        <v>83.05</v>
      </c>
      <c r="G19" s="1">
        <v>89.05</v>
      </c>
      <c r="J19" s="1">
        <v>73.05</v>
      </c>
      <c r="K19" s="1">
        <v>73.25</v>
      </c>
      <c r="L19" s="1">
        <v>83.05</v>
      </c>
      <c r="M19" s="1">
        <f t="shared" si="0"/>
        <v>76.45</v>
      </c>
    </row>
    <row r="20" spans="3:13">
      <c r="C20" s="1">
        <v>76.15</v>
      </c>
      <c r="D20" s="1">
        <v>78.05</v>
      </c>
      <c r="E20" s="1">
        <v>79.05</v>
      </c>
      <c r="F20" s="1">
        <v>88.05</v>
      </c>
      <c r="G20" s="1">
        <v>93.05</v>
      </c>
      <c r="J20" s="1">
        <v>78.05</v>
      </c>
      <c r="K20" s="1">
        <v>79.05</v>
      </c>
      <c r="L20" s="1">
        <v>88.05</v>
      </c>
      <c r="M20" s="1">
        <f t="shared" si="0"/>
        <v>81.72</v>
      </c>
    </row>
    <row r="21" spans="3:13">
      <c r="C21" s="1">
        <v>69.05</v>
      </c>
      <c r="D21" s="1">
        <v>69.05</v>
      </c>
      <c r="E21" s="1">
        <v>69.15</v>
      </c>
      <c r="F21" s="1">
        <v>86.05</v>
      </c>
      <c r="G21" s="1">
        <v>88.05</v>
      </c>
      <c r="J21" s="1">
        <v>69.05</v>
      </c>
      <c r="K21" s="1">
        <v>69.15</v>
      </c>
      <c r="L21" s="1">
        <v>86.05</v>
      </c>
      <c r="M21" s="1">
        <f t="shared" si="0"/>
        <v>74.75</v>
      </c>
    </row>
    <row r="22" spans="3:13">
      <c r="C22" s="1">
        <v>68.15</v>
      </c>
      <c r="D22" s="1">
        <v>69.05</v>
      </c>
      <c r="E22" s="1">
        <v>69.05</v>
      </c>
      <c r="F22" s="1">
        <v>82.05</v>
      </c>
      <c r="G22" s="1">
        <v>85.05</v>
      </c>
      <c r="J22" s="1">
        <v>69.05</v>
      </c>
      <c r="K22" s="1">
        <v>69.05</v>
      </c>
      <c r="L22" s="1">
        <v>82.05</v>
      </c>
      <c r="M22" s="1">
        <f t="shared" si="0"/>
        <v>73.38</v>
      </c>
    </row>
    <row r="23" spans="3:13">
      <c r="C23" s="1">
        <v>45</v>
      </c>
      <c r="D23" s="1">
        <v>47.1</v>
      </c>
      <c r="E23" s="1">
        <v>49</v>
      </c>
      <c r="F23" s="1">
        <v>56</v>
      </c>
      <c r="G23" s="1">
        <v>56</v>
      </c>
      <c r="J23" s="1">
        <v>47.1</v>
      </c>
      <c r="K23" s="1">
        <v>49</v>
      </c>
      <c r="L23" s="1">
        <v>56</v>
      </c>
      <c r="M23" s="1">
        <f t="shared" si="0"/>
        <v>50.7</v>
      </c>
    </row>
    <row r="24" spans="3:13">
      <c r="C24" s="1">
        <v>80.55</v>
      </c>
      <c r="D24" s="1">
        <v>87.35</v>
      </c>
      <c r="E24" s="1">
        <v>87.55</v>
      </c>
      <c r="F24" s="1">
        <v>87.55</v>
      </c>
      <c r="G24" s="1">
        <v>96.55</v>
      </c>
      <c r="J24" s="1">
        <v>87.35</v>
      </c>
      <c r="K24" s="1">
        <v>87.55</v>
      </c>
      <c r="L24" s="1">
        <v>87.55</v>
      </c>
      <c r="M24" s="1">
        <f t="shared" si="0"/>
        <v>87.48</v>
      </c>
    </row>
    <row r="25" spans="3:13">
      <c r="C25" s="1">
        <v>71.55</v>
      </c>
      <c r="D25" s="1">
        <v>77.55</v>
      </c>
      <c r="E25" s="1">
        <v>80.55</v>
      </c>
      <c r="F25" s="1">
        <v>81.55</v>
      </c>
      <c r="G25" s="1">
        <v>81.55</v>
      </c>
      <c r="J25" s="1">
        <v>77.55</v>
      </c>
      <c r="K25" s="1">
        <v>80.55</v>
      </c>
      <c r="L25" s="1">
        <v>81.55</v>
      </c>
      <c r="M25" s="1">
        <f t="shared" si="0"/>
        <v>79.88</v>
      </c>
    </row>
    <row r="26" spans="3:13">
      <c r="C26" s="1">
        <v>70.55</v>
      </c>
      <c r="D26" s="1">
        <v>77.55</v>
      </c>
      <c r="E26" s="1">
        <v>87.55</v>
      </c>
      <c r="F26" s="1">
        <v>89.55</v>
      </c>
      <c r="G26" s="1">
        <v>93.55</v>
      </c>
      <c r="J26" s="1">
        <v>77.55</v>
      </c>
      <c r="K26" s="1">
        <v>87.55</v>
      </c>
      <c r="L26" s="1">
        <v>89.55</v>
      </c>
      <c r="M26" s="1">
        <f t="shared" si="0"/>
        <v>84.88</v>
      </c>
    </row>
    <row r="27" spans="3:13">
      <c r="C27" s="1">
        <v>76.85</v>
      </c>
      <c r="D27" s="1">
        <v>77.75</v>
      </c>
      <c r="E27" s="1">
        <v>80.75</v>
      </c>
      <c r="F27" s="1">
        <v>91.75</v>
      </c>
      <c r="G27" s="1">
        <v>92.75</v>
      </c>
      <c r="J27" s="1">
        <v>77.75</v>
      </c>
      <c r="K27" s="1">
        <v>80.75</v>
      </c>
      <c r="L27" s="1">
        <v>91.75</v>
      </c>
      <c r="M27" s="1">
        <f t="shared" si="0"/>
        <v>83.42</v>
      </c>
    </row>
    <row r="28" spans="3:13">
      <c r="C28" s="1">
        <v>78.15</v>
      </c>
      <c r="D28" s="1">
        <v>78.15</v>
      </c>
      <c r="E28" s="1">
        <v>82.15</v>
      </c>
      <c r="F28" s="1">
        <v>90.15</v>
      </c>
      <c r="G28" s="1">
        <v>92.15</v>
      </c>
      <c r="J28" s="1">
        <v>78.15</v>
      </c>
      <c r="K28" s="1">
        <v>82.15</v>
      </c>
      <c r="L28" s="1">
        <v>90.15</v>
      </c>
      <c r="M28" s="1">
        <f t="shared" si="0"/>
        <v>83.48</v>
      </c>
    </row>
    <row r="29" spans="3:13">
      <c r="C29" s="1">
        <v>70.75</v>
      </c>
      <c r="D29" s="1">
        <v>73.75</v>
      </c>
      <c r="E29" s="1">
        <v>74.85</v>
      </c>
      <c r="F29" s="1">
        <v>86.75</v>
      </c>
      <c r="G29" s="1">
        <v>88.75</v>
      </c>
      <c r="J29" s="1">
        <v>73.75</v>
      </c>
      <c r="K29" s="1">
        <v>74.85</v>
      </c>
      <c r="L29" s="1">
        <v>86.75</v>
      </c>
      <c r="M29" s="1">
        <f t="shared" si="0"/>
        <v>78.45</v>
      </c>
    </row>
    <row r="30" spans="3:13">
      <c r="C30" s="1">
        <v>67.9</v>
      </c>
      <c r="D30" s="1">
        <v>70.25</v>
      </c>
      <c r="E30" s="1">
        <v>76.15</v>
      </c>
      <c r="F30" s="1">
        <v>88.15</v>
      </c>
      <c r="G30" s="1">
        <v>92.15</v>
      </c>
      <c r="J30" s="1">
        <v>70.25</v>
      </c>
      <c r="K30" s="1">
        <v>76.15</v>
      </c>
      <c r="L30" s="1">
        <v>88.15</v>
      </c>
      <c r="M30" s="1">
        <f t="shared" si="0"/>
        <v>78.18</v>
      </c>
    </row>
    <row r="31" spans="3:13">
      <c r="C31" s="1">
        <v>66</v>
      </c>
      <c r="D31" s="1">
        <v>74</v>
      </c>
      <c r="E31" s="1">
        <v>75</v>
      </c>
      <c r="F31" s="1">
        <v>85</v>
      </c>
      <c r="G31" s="1">
        <v>91</v>
      </c>
      <c r="J31" s="1">
        <v>74</v>
      </c>
      <c r="K31" s="1">
        <v>75</v>
      </c>
      <c r="L31" s="1">
        <v>85</v>
      </c>
      <c r="M31" s="1">
        <f t="shared" si="0"/>
        <v>78</v>
      </c>
    </row>
    <row r="32" spans="3:13">
      <c r="C32" s="1">
        <v>64.95</v>
      </c>
      <c r="D32" s="1">
        <v>69.05</v>
      </c>
      <c r="E32" s="1">
        <v>71.95</v>
      </c>
      <c r="F32" s="1">
        <v>81.95</v>
      </c>
      <c r="G32" s="1">
        <v>82.95</v>
      </c>
      <c r="J32" s="1">
        <v>69.05</v>
      </c>
      <c r="K32" s="1">
        <v>71.95</v>
      </c>
      <c r="L32" s="1">
        <v>81.95</v>
      </c>
      <c r="M32" s="1">
        <f t="shared" si="0"/>
        <v>74.32</v>
      </c>
    </row>
    <row r="33" spans="3:13">
      <c r="C33" s="1">
        <v>52.6</v>
      </c>
      <c r="D33" s="1">
        <v>54.5</v>
      </c>
      <c r="E33" s="1">
        <v>60.5</v>
      </c>
      <c r="F33" s="1">
        <v>70.5</v>
      </c>
      <c r="G33" s="1">
        <v>72.5</v>
      </c>
      <c r="J33" s="1">
        <v>54.5</v>
      </c>
      <c r="K33" s="1">
        <v>60.5</v>
      </c>
      <c r="L33" s="1">
        <v>70.5</v>
      </c>
      <c r="M33" s="1">
        <f t="shared" si="0"/>
        <v>61.83</v>
      </c>
    </row>
    <row r="34" spans="3:13">
      <c r="C34" s="1">
        <v>64.05</v>
      </c>
      <c r="D34" s="1">
        <v>65.95</v>
      </c>
      <c r="E34" s="1">
        <v>65.95</v>
      </c>
      <c r="F34" s="1">
        <v>67.95</v>
      </c>
      <c r="G34" s="1">
        <v>83.95</v>
      </c>
      <c r="J34" s="1">
        <v>65.95</v>
      </c>
      <c r="K34" s="1">
        <v>65.95</v>
      </c>
      <c r="L34" s="1">
        <v>67.95</v>
      </c>
      <c r="M34" s="1">
        <f t="shared" si="0"/>
        <v>66.62</v>
      </c>
    </row>
    <row r="35" spans="3:13">
      <c r="C35" s="1">
        <v>62</v>
      </c>
      <c r="D35" s="1">
        <v>64</v>
      </c>
      <c r="E35" s="1">
        <v>71</v>
      </c>
      <c r="F35" s="1">
        <v>79.3</v>
      </c>
      <c r="G35" s="1">
        <v>81</v>
      </c>
      <c r="J35" s="1">
        <v>64</v>
      </c>
      <c r="K35" s="1">
        <v>71</v>
      </c>
      <c r="L35" s="1">
        <v>79.3</v>
      </c>
      <c r="M35" s="1">
        <f t="shared" si="0"/>
        <v>71.43</v>
      </c>
    </row>
    <row r="36" spans="3:13">
      <c r="C36" s="1">
        <v>59.1</v>
      </c>
      <c r="D36" s="1">
        <v>59.1</v>
      </c>
      <c r="E36" s="1">
        <v>68.1</v>
      </c>
      <c r="F36" s="1">
        <v>73.1</v>
      </c>
      <c r="G36" s="1">
        <v>74.1</v>
      </c>
      <c r="J36" s="1">
        <v>59.1</v>
      </c>
      <c r="K36" s="1">
        <v>68.1</v>
      </c>
      <c r="L36" s="1">
        <v>73.1</v>
      </c>
      <c r="M36" s="1">
        <f t="shared" si="0"/>
        <v>66.77</v>
      </c>
    </row>
    <row r="37" spans="3:13">
      <c r="C37" s="1">
        <v>59.1</v>
      </c>
      <c r="D37" s="1">
        <v>59.1</v>
      </c>
      <c r="E37" s="1">
        <v>66.1</v>
      </c>
      <c r="F37" s="1">
        <v>68.1</v>
      </c>
      <c r="G37" s="1">
        <v>74.1</v>
      </c>
      <c r="J37" s="1">
        <v>59.1</v>
      </c>
      <c r="K37" s="1">
        <v>66.1</v>
      </c>
      <c r="L37" s="1">
        <v>68.1</v>
      </c>
      <c r="M37" s="1">
        <f t="shared" si="0"/>
        <v>64.43</v>
      </c>
    </row>
    <row r="38" spans="3:13">
      <c r="C38" s="1">
        <v>59.1</v>
      </c>
      <c r="D38" s="1">
        <v>59.1</v>
      </c>
      <c r="E38" s="1">
        <v>66.1</v>
      </c>
      <c r="F38" s="1">
        <v>74.1</v>
      </c>
      <c r="G38" s="1">
        <v>74.1</v>
      </c>
      <c r="J38" s="1">
        <v>59.1</v>
      </c>
      <c r="K38" s="1">
        <v>66.1</v>
      </c>
      <c r="L38" s="1">
        <v>74.1</v>
      </c>
      <c r="M38" s="1">
        <f t="shared" si="0"/>
        <v>66.43</v>
      </c>
    </row>
    <row r="39" spans="3:13">
      <c r="C39" s="1">
        <v>58.25</v>
      </c>
      <c r="D39" s="1">
        <v>59.25</v>
      </c>
      <c r="E39" s="1">
        <v>62.25</v>
      </c>
      <c r="F39" s="1">
        <v>66.25</v>
      </c>
      <c r="G39" s="1">
        <v>75.25</v>
      </c>
      <c r="J39" s="1">
        <v>59.25</v>
      </c>
      <c r="K39" s="1">
        <v>62.25</v>
      </c>
      <c r="L39" s="1">
        <v>66.25</v>
      </c>
      <c r="M39" s="1">
        <f t="shared" si="0"/>
        <v>62.58</v>
      </c>
    </row>
    <row r="40" spans="3:13">
      <c r="C40" s="1">
        <v>51</v>
      </c>
      <c r="D40" s="1">
        <v>54.9</v>
      </c>
      <c r="E40" s="1">
        <v>55.9</v>
      </c>
      <c r="F40" s="1">
        <v>58.9</v>
      </c>
      <c r="G40" s="1">
        <v>66.9</v>
      </c>
      <c r="J40" s="1">
        <v>54.9</v>
      </c>
      <c r="K40" s="1">
        <v>55.9</v>
      </c>
      <c r="L40" s="1">
        <v>58.9</v>
      </c>
      <c r="M40" s="1">
        <f t="shared" si="0"/>
        <v>56.57</v>
      </c>
    </row>
    <row r="41" spans="3:13">
      <c r="C41" s="1">
        <v>50.15</v>
      </c>
      <c r="D41" s="1">
        <v>53.15</v>
      </c>
      <c r="E41" s="1">
        <v>53.15</v>
      </c>
      <c r="F41" s="1">
        <v>61.15</v>
      </c>
      <c r="G41" s="1">
        <v>65.15</v>
      </c>
      <c r="J41" s="1">
        <v>53.15</v>
      </c>
      <c r="K41" s="1">
        <v>53.15</v>
      </c>
      <c r="L41" s="1">
        <v>61.15</v>
      </c>
      <c r="M41" s="1">
        <f t="shared" si="0"/>
        <v>55.82</v>
      </c>
    </row>
    <row r="42" spans="3:13">
      <c r="C42" s="1">
        <v>69.2</v>
      </c>
      <c r="D42" s="1">
        <v>71.2</v>
      </c>
      <c r="E42" s="1">
        <v>76.2</v>
      </c>
      <c r="F42" s="1">
        <v>79.2</v>
      </c>
      <c r="G42" s="1">
        <v>86.2</v>
      </c>
      <c r="J42" s="1">
        <v>71.2</v>
      </c>
      <c r="K42" s="1">
        <v>76.2</v>
      </c>
      <c r="L42" s="1">
        <v>79.2</v>
      </c>
      <c r="M42" s="1">
        <f t="shared" si="0"/>
        <v>75.53</v>
      </c>
    </row>
  </sheetData>
  <sortState ref="C32:G42" columnSort="1">
    <sortCondition ref="C32:G32"/>
    <sortCondition ref="C33:G33"/>
    <sortCondition ref="C34:G34"/>
    <sortCondition ref="C35:G35"/>
    <sortCondition ref="C36:G36"/>
    <sortCondition ref="C37:G37"/>
    <sortCondition ref="C38:G38"/>
    <sortCondition ref="C39:G39"/>
    <sortCondition ref="C40:G40"/>
    <sortCondition ref="C41:G41"/>
    <sortCondition ref="C42:G42"/>
  </sortState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1"/>
  <sheetViews>
    <sheetView workbookViewId="0">
      <selection activeCell="I1" sqref="I1:I41"/>
    </sheetView>
  </sheetViews>
  <sheetFormatPr defaultColWidth="9" defaultRowHeight="16.8"/>
  <cols>
    <col min="2" max="2" width="8.88392857142857" style="1"/>
  </cols>
  <sheetData>
    <row r="1" spans="1:9">
      <c r="A1" t="s">
        <v>168</v>
      </c>
      <c r="B1" s="1">
        <v>87.48</v>
      </c>
      <c r="C1">
        <v>1</v>
      </c>
      <c r="D1">
        <f>IF(B1=B2,1,0)</f>
        <v>0</v>
      </c>
      <c r="E1" s="2">
        <v>0.2</v>
      </c>
      <c r="G1" t="s">
        <v>34</v>
      </c>
      <c r="H1">
        <f>VLOOKUP(G1,A:C,3,FALSE)</f>
        <v>27</v>
      </c>
      <c r="I1" s="3">
        <f>VLOOKUP(G1,A:E,5,FALSE)</f>
        <v>0.05</v>
      </c>
    </row>
    <row r="2" spans="1:9">
      <c r="A2" t="s">
        <v>179</v>
      </c>
      <c r="B2" s="1">
        <v>84.88</v>
      </c>
      <c r="C2">
        <v>2</v>
      </c>
      <c r="D2">
        <f t="shared" ref="D2:D41" si="0">IF(B2=B3,1,0)</f>
        <v>0</v>
      </c>
      <c r="E2" s="2">
        <v>0.2</v>
      </c>
      <c r="G2" t="s">
        <v>44</v>
      </c>
      <c r="H2">
        <f t="shared" ref="H2:H41" si="1">VLOOKUP(G2,A:C,3,FALSE)</f>
        <v>37</v>
      </c>
      <c r="I2" s="3">
        <f t="shared" ref="I2:I41" si="2">VLOOKUP(G2,A:E,5,FALSE)</f>
        <v>0.05</v>
      </c>
    </row>
    <row r="3" spans="1:9">
      <c r="A3" t="s">
        <v>191</v>
      </c>
      <c r="B3" s="1">
        <v>83.48</v>
      </c>
      <c r="C3">
        <v>3</v>
      </c>
      <c r="D3">
        <f t="shared" si="0"/>
        <v>0</v>
      </c>
      <c r="E3" s="2">
        <v>0.2</v>
      </c>
      <c r="G3" t="s">
        <v>52</v>
      </c>
      <c r="H3">
        <f t="shared" si="1"/>
        <v>20</v>
      </c>
      <c r="I3" s="3">
        <f t="shared" si="2"/>
        <v>0.1</v>
      </c>
    </row>
    <row r="4" spans="1:9">
      <c r="A4" t="s">
        <v>183</v>
      </c>
      <c r="B4" s="1">
        <v>83.42</v>
      </c>
      <c r="C4">
        <v>4</v>
      </c>
      <c r="D4">
        <f t="shared" si="0"/>
        <v>0</v>
      </c>
      <c r="E4" s="2">
        <v>0.2</v>
      </c>
      <c r="G4" t="s">
        <v>60</v>
      </c>
      <c r="H4">
        <f t="shared" si="1"/>
        <v>17</v>
      </c>
      <c r="I4" s="3">
        <f t="shared" si="2"/>
        <v>0.1</v>
      </c>
    </row>
    <row r="5" spans="1:9">
      <c r="A5" t="s">
        <v>147</v>
      </c>
      <c r="B5" s="1">
        <v>81.72</v>
      </c>
      <c r="C5">
        <v>5</v>
      </c>
      <c r="D5">
        <f t="shared" si="0"/>
        <v>0</v>
      </c>
      <c r="E5" s="2">
        <v>0.2</v>
      </c>
      <c r="G5" t="s">
        <v>64</v>
      </c>
      <c r="H5">
        <f t="shared" si="1"/>
        <v>34</v>
      </c>
      <c r="I5" s="3">
        <f t="shared" si="2"/>
        <v>0.05</v>
      </c>
    </row>
    <row r="6" spans="1:9">
      <c r="A6" t="s">
        <v>120</v>
      </c>
      <c r="B6" s="1">
        <v>80.82</v>
      </c>
      <c r="C6">
        <v>6</v>
      </c>
      <c r="D6">
        <f t="shared" si="0"/>
        <v>0</v>
      </c>
      <c r="E6" s="2">
        <v>0.2</v>
      </c>
      <c r="G6" t="s">
        <v>69</v>
      </c>
      <c r="H6">
        <f t="shared" si="1"/>
        <v>32</v>
      </c>
      <c r="I6" s="3">
        <f t="shared" si="2"/>
        <v>0.05</v>
      </c>
    </row>
    <row r="7" spans="1:9">
      <c r="A7" t="s">
        <v>175</v>
      </c>
      <c r="B7" s="1">
        <v>79.88</v>
      </c>
      <c r="C7">
        <v>7</v>
      </c>
      <c r="D7">
        <f t="shared" si="0"/>
        <v>0</v>
      </c>
      <c r="E7" s="2">
        <v>0.2</v>
      </c>
      <c r="G7" t="s">
        <v>71</v>
      </c>
      <c r="H7">
        <f t="shared" si="1"/>
        <v>28</v>
      </c>
      <c r="I7" s="3">
        <f t="shared" si="2"/>
        <v>0.05</v>
      </c>
    </row>
    <row r="8" spans="1:9">
      <c r="A8" t="s">
        <v>195</v>
      </c>
      <c r="B8" s="1">
        <v>78.45</v>
      </c>
      <c r="C8">
        <v>8</v>
      </c>
      <c r="D8">
        <f t="shared" si="0"/>
        <v>0</v>
      </c>
      <c r="E8" s="2">
        <v>0.2</v>
      </c>
      <c r="G8" t="s">
        <v>80</v>
      </c>
      <c r="H8">
        <f t="shared" si="1"/>
        <v>29</v>
      </c>
      <c r="I8" s="3">
        <f t="shared" si="2"/>
        <v>0.05</v>
      </c>
    </row>
    <row r="9" spans="1:9">
      <c r="A9" t="s">
        <v>198</v>
      </c>
      <c r="B9" s="1">
        <v>78.18</v>
      </c>
      <c r="C9">
        <v>9</v>
      </c>
      <c r="D9">
        <f t="shared" si="0"/>
        <v>0</v>
      </c>
      <c r="E9" s="2">
        <v>0.2</v>
      </c>
      <c r="G9" t="s">
        <v>87</v>
      </c>
      <c r="H9">
        <f t="shared" si="1"/>
        <v>35</v>
      </c>
      <c r="I9" s="3">
        <f t="shared" si="2"/>
        <v>0.05</v>
      </c>
    </row>
    <row r="10" spans="1:9">
      <c r="A10" t="s">
        <v>202</v>
      </c>
      <c r="B10" s="1">
        <v>78</v>
      </c>
      <c r="C10">
        <v>10</v>
      </c>
      <c r="D10">
        <f t="shared" si="0"/>
        <v>0</v>
      </c>
      <c r="E10" s="2">
        <v>0.2</v>
      </c>
      <c r="G10" t="s">
        <v>92</v>
      </c>
      <c r="H10">
        <f t="shared" si="1"/>
        <v>25</v>
      </c>
      <c r="I10" s="3">
        <f t="shared" si="2"/>
        <v>0.1</v>
      </c>
    </row>
    <row r="11" spans="1:9">
      <c r="A11" t="s">
        <v>140</v>
      </c>
      <c r="B11" s="1">
        <v>76.45</v>
      </c>
      <c r="C11">
        <v>11</v>
      </c>
      <c r="D11">
        <f t="shared" si="0"/>
        <v>0</v>
      </c>
      <c r="E11" s="2">
        <v>0.1</v>
      </c>
      <c r="G11" t="s">
        <v>97</v>
      </c>
      <c r="H11">
        <f t="shared" si="1"/>
        <v>18</v>
      </c>
      <c r="I11" s="3">
        <f t="shared" si="2"/>
        <v>0.1</v>
      </c>
    </row>
    <row r="12" spans="1:9">
      <c r="A12" t="s">
        <v>263</v>
      </c>
      <c r="B12" s="1">
        <v>75.53</v>
      </c>
      <c r="C12">
        <v>12</v>
      </c>
      <c r="D12">
        <f t="shared" si="0"/>
        <v>0</v>
      </c>
      <c r="E12" s="2">
        <v>0.1</v>
      </c>
      <c r="G12" t="s">
        <v>103</v>
      </c>
      <c r="H12">
        <f t="shared" si="1"/>
        <v>33</v>
      </c>
      <c r="I12" s="3">
        <f t="shared" si="2"/>
        <v>0.05</v>
      </c>
    </row>
    <row r="13" spans="1:9">
      <c r="A13" t="s">
        <v>152</v>
      </c>
      <c r="B13" s="1">
        <v>74.75</v>
      </c>
      <c r="C13">
        <v>13</v>
      </c>
      <c r="D13">
        <f t="shared" si="0"/>
        <v>0</v>
      </c>
      <c r="E13" s="2">
        <v>0.1</v>
      </c>
      <c r="G13" t="s">
        <v>111</v>
      </c>
      <c r="H13">
        <f t="shared" si="1"/>
        <v>40</v>
      </c>
      <c r="I13" s="3">
        <f t="shared" si="2"/>
        <v>0.05</v>
      </c>
    </row>
    <row r="14" spans="1:9">
      <c r="A14" t="s">
        <v>210</v>
      </c>
      <c r="B14" s="1">
        <v>74.32</v>
      </c>
      <c r="C14">
        <v>14</v>
      </c>
      <c r="D14">
        <f t="shared" si="0"/>
        <v>0</v>
      </c>
      <c r="E14" s="2">
        <v>0.1</v>
      </c>
      <c r="G14" t="s">
        <v>115</v>
      </c>
      <c r="H14">
        <f t="shared" si="1"/>
        <v>36</v>
      </c>
      <c r="I14" s="3">
        <f t="shared" si="2"/>
        <v>0.05</v>
      </c>
    </row>
    <row r="15" spans="1:9">
      <c r="A15" t="s">
        <v>156</v>
      </c>
      <c r="B15" s="1">
        <v>73.38</v>
      </c>
      <c r="C15">
        <v>15</v>
      </c>
      <c r="D15">
        <f t="shared" si="0"/>
        <v>0</v>
      </c>
      <c r="E15" s="2">
        <v>0.1</v>
      </c>
      <c r="G15" t="s">
        <v>120</v>
      </c>
      <c r="H15">
        <f t="shared" si="1"/>
        <v>6</v>
      </c>
      <c r="I15" s="3">
        <f t="shared" si="2"/>
        <v>0.2</v>
      </c>
    </row>
    <row r="16" spans="1:9">
      <c r="A16" t="s">
        <v>226</v>
      </c>
      <c r="B16" s="1">
        <v>71.43</v>
      </c>
      <c r="C16">
        <v>16</v>
      </c>
      <c r="D16">
        <f t="shared" si="0"/>
        <v>0</v>
      </c>
      <c r="E16" s="2">
        <v>0.1</v>
      </c>
      <c r="G16" t="s">
        <v>129</v>
      </c>
      <c r="H16">
        <f t="shared" si="1"/>
        <v>24</v>
      </c>
      <c r="I16" s="3">
        <f t="shared" si="2"/>
        <v>0.1</v>
      </c>
    </row>
    <row r="17" spans="1:9">
      <c r="A17" t="s">
        <v>60</v>
      </c>
      <c r="B17" s="1">
        <v>71.37</v>
      </c>
      <c r="C17">
        <v>17</v>
      </c>
      <c r="D17">
        <f t="shared" si="0"/>
        <v>0</v>
      </c>
      <c r="E17" s="2">
        <v>0.1</v>
      </c>
      <c r="G17" t="s">
        <v>135</v>
      </c>
      <c r="H17">
        <f t="shared" si="1"/>
        <v>19</v>
      </c>
      <c r="I17" s="3">
        <f t="shared" si="2"/>
        <v>0.1</v>
      </c>
    </row>
    <row r="18" spans="1:9">
      <c r="A18" t="s">
        <v>97</v>
      </c>
      <c r="B18" s="1">
        <v>70.75</v>
      </c>
      <c r="C18">
        <v>18</v>
      </c>
      <c r="D18">
        <f t="shared" si="0"/>
        <v>0</v>
      </c>
      <c r="E18" s="2">
        <v>0.1</v>
      </c>
      <c r="G18" t="s">
        <v>140</v>
      </c>
      <c r="H18">
        <f t="shared" si="1"/>
        <v>11</v>
      </c>
      <c r="I18" s="3">
        <f t="shared" si="2"/>
        <v>0.1</v>
      </c>
    </row>
    <row r="19" spans="1:9">
      <c r="A19" t="s">
        <v>135</v>
      </c>
      <c r="B19" s="1">
        <v>68.15</v>
      </c>
      <c r="C19">
        <v>19</v>
      </c>
      <c r="D19">
        <f t="shared" si="0"/>
        <v>0</v>
      </c>
      <c r="E19" s="2">
        <v>0.1</v>
      </c>
      <c r="G19" t="s">
        <v>147</v>
      </c>
      <c r="H19">
        <f t="shared" si="1"/>
        <v>5</v>
      </c>
      <c r="I19" s="3">
        <f t="shared" si="2"/>
        <v>0.2</v>
      </c>
    </row>
    <row r="20" spans="1:9">
      <c r="A20" t="s">
        <v>52</v>
      </c>
      <c r="B20" s="1">
        <v>68.05</v>
      </c>
      <c r="C20">
        <v>20</v>
      </c>
      <c r="D20">
        <f t="shared" si="0"/>
        <v>0</v>
      </c>
      <c r="E20" s="2">
        <v>0.1</v>
      </c>
      <c r="G20" t="s">
        <v>152</v>
      </c>
      <c r="H20">
        <f t="shared" si="1"/>
        <v>13</v>
      </c>
      <c r="I20" s="3">
        <f t="shared" si="2"/>
        <v>0.1</v>
      </c>
    </row>
    <row r="21" spans="1:9">
      <c r="A21" t="s">
        <v>232</v>
      </c>
      <c r="B21" s="1">
        <v>66.77</v>
      </c>
      <c r="C21">
        <v>21</v>
      </c>
      <c r="D21">
        <f t="shared" si="0"/>
        <v>0</v>
      </c>
      <c r="E21" s="2">
        <v>0.1</v>
      </c>
      <c r="G21" t="s">
        <v>156</v>
      </c>
      <c r="H21">
        <f t="shared" si="1"/>
        <v>15</v>
      </c>
      <c r="I21" s="3">
        <f t="shared" si="2"/>
        <v>0.1</v>
      </c>
    </row>
    <row r="22" spans="1:9">
      <c r="A22" t="s">
        <v>223</v>
      </c>
      <c r="B22" s="1">
        <v>66.62</v>
      </c>
      <c r="C22">
        <v>22</v>
      </c>
      <c r="D22">
        <f t="shared" si="0"/>
        <v>0</v>
      </c>
      <c r="E22" s="2">
        <v>0.1</v>
      </c>
      <c r="G22" t="s">
        <v>160</v>
      </c>
      <c r="H22">
        <f t="shared" si="1"/>
        <v>41</v>
      </c>
      <c r="I22" s="3">
        <f t="shared" si="2"/>
        <v>0</v>
      </c>
    </row>
    <row r="23" spans="1:9">
      <c r="A23" t="s">
        <v>242</v>
      </c>
      <c r="B23" s="1">
        <v>66.43</v>
      </c>
      <c r="C23">
        <v>23</v>
      </c>
      <c r="D23">
        <f t="shared" si="0"/>
        <v>0</v>
      </c>
      <c r="E23" s="2">
        <v>0.1</v>
      </c>
      <c r="G23" t="s">
        <v>168</v>
      </c>
      <c r="H23">
        <f t="shared" si="1"/>
        <v>1</v>
      </c>
      <c r="I23" s="3">
        <f t="shared" si="2"/>
        <v>0.2</v>
      </c>
    </row>
    <row r="24" spans="1:9">
      <c r="A24" t="s">
        <v>129</v>
      </c>
      <c r="B24" s="1">
        <v>66.08</v>
      </c>
      <c r="C24">
        <v>24</v>
      </c>
      <c r="D24">
        <f t="shared" si="0"/>
        <v>0</v>
      </c>
      <c r="E24" s="2">
        <v>0.1</v>
      </c>
      <c r="G24" t="s">
        <v>175</v>
      </c>
      <c r="H24">
        <f t="shared" si="1"/>
        <v>7</v>
      </c>
      <c r="I24" s="3">
        <f t="shared" si="2"/>
        <v>0.2</v>
      </c>
    </row>
    <row r="25" spans="1:9">
      <c r="A25" t="s">
        <v>92</v>
      </c>
      <c r="B25" s="1">
        <v>65.8</v>
      </c>
      <c r="C25">
        <v>25</v>
      </c>
      <c r="D25">
        <f t="shared" si="0"/>
        <v>0</v>
      </c>
      <c r="E25" s="2">
        <v>0.1</v>
      </c>
      <c r="G25" t="s">
        <v>179</v>
      </c>
      <c r="H25">
        <f t="shared" si="1"/>
        <v>2</v>
      </c>
      <c r="I25" s="3">
        <f t="shared" si="2"/>
        <v>0.2</v>
      </c>
    </row>
    <row r="26" spans="1:9">
      <c r="A26" t="s">
        <v>239</v>
      </c>
      <c r="B26" s="1">
        <v>64.43</v>
      </c>
      <c r="C26">
        <v>26</v>
      </c>
      <c r="D26">
        <f t="shared" si="0"/>
        <v>0</v>
      </c>
      <c r="E26" s="2">
        <v>0.05</v>
      </c>
      <c r="G26" t="s">
        <v>183</v>
      </c>
      <c r="H26">
        <f t="shared" si="1"/>
        <v>4</v>
      </c>
      <c r="I26" s="3">
        <f t="shared" si="2"/>
        <v>0.2</v>
      </c>
    </row>
    <row r="27" spans="1:9">
      <c r="A27" t="s">
        <v>34</v>
      </c>
      <c r="B27" s="1">
        <v>64.02</v>
      </c>
      <c r="C27">
        <v>27</v>
      </c>
      <c r="D27">
        <f t="shared" si="0"/>
        <v>0</v>
      </c>
      <c r="E27" s="2">
        <v>0.05</v>
      </c>
      <c r="G27" t="s">
        <v>191</v>
      </c>
      <c r="H27">
        <f t="shared" si="1"/>
        <v>3</v>
      </c>
      <c r="I27" s="3">
        <f t="shared" si="2"/>
        <v>0.2</v>
      </c>
    </row>
    <row r="28" spans="1:9">
      <c r="A28" t="s">
        <v>71</v>
      </c>
      <c r="B28" s="1">
        <v>63.62</v>
      </c>
      <c r="C28">
        <v>28</v>
      </c>
      <c r="D28">
        <f t="shared" si="0"/>
        <v>0</v>
      </c>
      <c r="E28" s="2">
        <v>0.05</v>
      </c>
      <c r="G28" t="s">
        <v>195</v>
      </c>
      <c r="H28">
        <f t="shared" si="1"/>
        <v>8</v>
      </c>
      <c r="I28" s="3">
        <f t="shared" si="2"/>
        <v>0.2</v>
      </c>
    </row>
    <row r="29" spans="1:9">
      <c r="A29" t="s">
        <v>80</v>
      </c>
      <c r="B29" s="1">
        <v>62.97</v>
      </c>
      <c r="C29">
        <v>29</v>
      </c>
      <c r="D29">
        <f t="shared" si="0"/>
        <v>0</v>
      </c>
      <c r="E29" s="2">
        <v>0.05</v>
      </c>
      <c r="G29" t="s">
        <v>198</v>
      </c>
      <c r="H29">
        <f t="shared" si="1"/>
        <v>9</v>
      </c>
      <c r="I29" s="3">
        <f t="shared" si="2"/>
        <v>0.2</v>
      </c>
    </row>
    <row r="30" spans="1:9">
      <c r="A30" t="s">
        <v>246</v>
      </c>
      <c r="B30" s="1">
        <v>62.58</v>
      </c>
      <c r="C30">
        <v>30</v>
      </c>
      <c r="D30">
        <f t="shared" si="0"/>
        <v>0</v>
      </c>
      <c r="E30" s="2">
        <v>0.05</v>
      </c>
      <c r="G30" t="s">
        <v>202</v>
      </c>
      <c r="H30">
        <f t="shared" si="1"/>
        <v>10</v>
      </c>
      <c r="I30" s="3">
        <f t="shared" si="2"/>
        <v>0.2</v>
      </c>
    </row>
    <row r="31" spans="1:9">
      <c r="A31" t="s">
        <v>217</v>
      </c>
      <c r="B31" s="1">
        <v>61.83</v>
      </c>
      <c r="C31">
        <v>31</v>
      </c>
      <c r="D31">
        <f t="shared" si="0"/>
        <v>0</v>
      </c>
      <c r="E31" s="2">
        <v>0.05</v>
      </c>
      <c r="G31" t="s">
        <v>210</v>
      </c>
      <c r="H31">
        <f t="shared" si="1"/>
        <v>14</v>
      </c>
      <c r="I31" s="3">
        <f t="shared" si="2"/>
        <v>0.1</v>
      </c>
    </row>
    <row r="32" spans="1:9">
      <c r="A32" t="s">
        <v>69</v>
      </c>
      <c r="B32" s="1">
        <v>61.48</v>
      </c>
      <c r="C32">
        <v>32</v>
      </c>
      <c r="D32">
        <f t="shared" si="0"/>
        <v>0</v>
      </c>
      <c r="E32" s="2">
        <v>0.05</v>
      </c>
      <c r="G32" t="s">
        <v>217</v>
      </c>
      <c r="H32">
        <f t="shared" si="1"/>
        <v>31</v>
      </c>
      <c r="I32" s="3">
        <f t="shared" si="2"/>
        <v>0.05</v>
      </c>
    </row>
    <row r="33" spans="1:9">
      <c r="A33" t="s">
        <v>103</v>
      </c>
      <c r="B33" s="1">
        <v>61</v>
      </c>
      <c r="C33">
        <v>33</v>
      </c>
      <c r="D33">
        <f t="shared" si="0"/>
        <v>0</v>
      </c>
      <c r="E33" s="2">
        <v>0.05</v>
      </c>
      <c r="G33" t="s">
        <v>223</v>
      </c>
      <c r="H33">
        <f t="shared" si="1"/>
        <v>22</v>
      </c>
      <c r="I33" s="3">
        <f t="shared" si="2"/>
        <v>0.1</v>
      </c>
    </row>
    <row r="34" spans="1:9">
      <c r="A34" t="s">
        <v>64</v>
      </c>
      <c r="B34" s="1">
        <v>59.78</v>
      </c>
      <c r="C34">
        <v>34</v>
      </c>
      <c r="D34">
        <f t="shared" si="0"/>
        <v>0</v>
      </c>
      <c r="E34" s="2">
        <v>0.05</v>
      </c>
      <c r="G34" t="s">
        <v>226</v>
      </c>
      <c r="H34">
        <f t="shared" si="1"/>
        <v>16</v>
      </c>
      <c r="I34" s="3">
        <f t="shared" si="2"/>
        <v>0.1</v>
      </c>
    </row>
    <row r="35" spans="1:9">
      <c r="A35" t="s">
        <v>87</v>
      </c>
      <c r="B35" s="1">
        <v>59.1</v>
      </c>
      <c r="C35">
        <v>35</v>
      </c>
      <c r="D35">
        <f t="shared" si="0"/>
        <v>0</v>
      </c>
      <c r="E35" s="2">
        <v>0.05</v>
      </c>
      <c r="G35" t="s">
        <v>232</v>
      </c>
      <c r="H35">
        <f t="shared" si="1"/>
        <v>21</v>
      </c>
      <c r="I35" s="3">
        <f t="shared" si="2"/>
        <v>0.1</v>
      </c>
    </row>
    <row r="36" spans="1:9">
      <c r="A36" t="s">
        <v>115</v>
      </c>
      <c r="B36" s="1">
        <v>58.95</v>
      </c>
      <c r="C36">
        <v>36</v>
      </c>
      <c r="D36">
        <f t="shared" si="0"/>
        <v>0</v>
      </c>
      <c r="E36" s="2">
        <v>0.05</v>
      </c>
      <c r="G36" t="s">
        <v>239</v>
      </c>
      <c r="H36">
        <f t="shared" si="1"/>
        <v>26</v>
      </c>
      <c r="I36" s="3">
        <f t="shared" si="2"/>
        <v>0.05</v>
      </c>
    </row>
    <row r="37" spans="1:9">
      <c r="A37" t="s">
        <v>44</v>
      </c>
      <c r="B37" s="1">
        <v>58.43</v>
      </c>
      <c r="C37">
        <v>37</v>
      </c>
      <c r="D37">
        <f t="shared" si="0"/>
        <v>0</v>
      </c>
      <c r="E37" s="2">
        <v>0.05</v>
      </c>
      <c r="G37" t="s">
        <v>242</v>
      </c>
      <c r="H37">
        <f t="shared" si="1"/>
        <v>23</v>
      </c>
      <c r="I37" s="3">
        <f t="shared" si="2"/>
        <v>0.1</v>
      </c>
    </row>
    <row r="38" spans="1:9">
      <c r="A38" t="s">
        <v>253</v>
      </c>
      <c r="B38" s="1">
        <v>56.57</v>
      </c>
      <c r="C38">
        <v>38</v>
      </c>
      <c r="D38">
        <f t="shared" si="0"/>
        <v>0</v>
      </c>
      <c r="E38" s="2">
        <v>0.05</v>
      </c>
      <c r="G38" t="s">
        <v>246</v>
      </c>
      <c r="H38">
        <f t="shared" si="1"/>
        <v>30</v>
      </c>
      <c r="I38" s="3">
        <f t="shared" si="2"/>
        <v>0.05</v>
      </c>
    </row>
    <row r="39" spans="1:9">
      <c r="A39" t="s">
        <v>257</v>
      </c>
      <c r="B39" s="1">
        <v>55.82</v>
      </c>
      <c r="C39">
        <v>39</v>
      </c>
      <c r="D39">
        <f t="shared" si="0"/>
        <v>0</v>
      </c>
      <c r="E39" s="2">
        <v>0.05</v>
      </c>
      <c r="G39" t="s">
        <v>253</v>
      </c>
      <c r="H39">
        <f t="shared" si="1"/>
        <v>38</v>
      </c>
      <c r="I39" s="3">
        <f t="shared" si="2"/>
        <v>0.05</v>
      </c>
    </row>
    <row r="40" spans="1:9">
      <c r="A40" t="s">
        <v>111</v>
      </c>
      <c r="B40" s="1">
        <v>54.15</v>
      </c>
      <c r="C40">
        <v>40</v>
      </c>
      <c r="D40">
        <f t="shared" si="0"/>
        <v>0</v>
      </c>
      <c r="E40" s="2">
        <v>0.05</v>
      </c>
      <c r="G40" t="s">
        <v>257</v>
      </c>
      <c r="H40">
        <f t="shared" si="1"/>
        <v>39</v>
      </c>
      <c r="I40" s="3">
        <f t="shared" si="2"/>
        <v>0.05</v>
      </c>
    </row>
    <row r="41" spans="1:9">
      <c r="A41" t="s">
        <v>160</v>
      </c>
      <c r="B41" s="1">
        <v>50.7</v>
      </c>
      <c r="C41">
        <v>41</v>
      </c>
      <c r="D41">
        <f t="shared" si="0"/>
        <v>0</v>
      </c>
      <c r="E41" s="2">
        <v>0</v>
      </c>
      <c r="G41" t="s">
        <v>263</v>
      </c>
      <c r="H41">
        <f t="shared" si="1"/>
        <v>12</v>
      </c>
      <c r="I41" s="3">
        <f t="shared" si="2"/>
        <v>0.1</v>
      </c>
    </row>
  </sheetData>
  <sortState ref="A1:B41">
    <sortCondition ref="B1:B41" descending="1"/>
  </sortState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附件2苏州市股权投资专业人才奖拟奖励人员信息汇总表</vt:lpstr>
      <vt:lpstr>Sheet1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frank2 lv</dc:creator>
  <cp:lastModifiedBy>苏锦杰</cp:lastModifiedBy>
  <dcterms:created xsi:type="dcterms:W3CDTF">2022-10-04T01:42:00Z</dcterms:created>
  <cp:lastPrinted>2024-10-25T08:52:00Z</cp:lastPrinted>
  <dcterms:modified xsi:type="dcterms:W3CDTF">2024-11-27T15:45:10Z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130F1909027947878C880D81AE1874E8</vt:lpwstr>
  </property>
  <property fmtid="{D5CDD505-2E9C-101B-9397-08002B2CF9AE}" pid="3" name="KSOProductBuildVer">
    <vt:lpwstr>2052-6.7.1.8828</vt:lpwstr>
  </property>
</Properties>
</file>