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6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Sheet1!$A$3:$N$43</definedName>
  </definedNames>
  <calcPr calcId="124519"/>
</workbook>
</file>

<file path=xl/calcChain.xml><?xml version="1.0" encoding="utf-8"?>
<calcChain xmlns="http://schemas.openxmlformats.org/spreadsheetml/2006/main">
  <c r="G21" i="1"/>
  <c r="F21"/>
  <c r="G6"/>
  <c r="F6"/>
  <c r="J42" l="1"/>
  <c r="N42" s="1"/>
  <c r="J40"/>
  <c r="N40" s="1"/>
  <c r="J36"/>
  <c r="N36" s="1"/>
  <c r="J24"/>
  <c r="J23"/>
  <c r="J21"/>
  <c r="N21" s="1"/>
  <c r="J19"/>
  <c r="N19" s="1"/>
  <c r="J15"/>
  <c r="N15" s="1"/>
  <c r="J6"/>
  <c r="J22"/>
  <c r="N22" s="1"/>
  <c r="J5"/>
  <c r="N5" s="1"/>
  <c r="J4"/>
  <c r="M6" l="1"/>
  <c r="N6"/>
  <c r="M4"/>
  <c r="N4"/>
  <c r="N24"/>
  <c r="M24"/>
  <c r="M23"/>
  <c r="N23"/>
</calcChain>
</file>

<file path=xl/sharedStrings.xml><?xml version="1.0" encoding="utf-8"?>
<sst xmlns="http://schemas.openxmlformats.org/spreadsheetml/2006/main" count="124" uniqueCount="94">
  <si>
    <t>附件5</t>
    <phoneticPr fontId="1" type="noConversion"/>
  </si>
  <si>
    <t>股权投资机构投资苏州市级财政奖励明细表</t>
  </si>
  <si>
    <t>序号</t>
  </si>
  <si>
    <t>申请主体名称</t>
  </si>
  <si>
    <t>所投资企业名称（须为非上市企业、非投资企业）</t>
  </si>
  <si>
    <t>所投资企业所在县市级</t>
  </si>
  <si>
    <t>总投资金额（万元）</t>
  </si>
  <si>
    <t>到账金额（万元）</t>
  </si>
  <si>
    <t>到账日期（如分期到账，分期列明到账时间）</t>
  </si>
  <si>
    <t>通过受让股东股权的对应金额（到账）</t>
    <phoneticPr fontId="5" type="noConversion"/>
  </si>
  <si>
    <t>苏州市政府及下辖市、区引导基金、国资对应出资额(到账）</t>
  </si>
  <si>
    <t>投资额（扣除受让股东股权的金额及引导基金、国资出资金额）（万元）</t>
    <phoneticPr fontId="5" type="noConversion"/>
  </si>
  <si>
    <t>两级分成比例</t>
    <phoneticPr fontId="5" type="noConversion"/>
  </si>
  <si>
    <t>合计奖励金额（元）</t>
    <phoneticPr fontId="5" type="noConversion"/>
  </si>
  <si>
    <t>其中：市级奖励金额（元）</t>
    <phoneticPr fontId="5" type="noConversion"/>
  </si>
  <si>
    <t>其中：区级奖励金额（元）</t>
    <phoneticPr fontId="5" type="noConversion"/>
  </si>
  <si>
    <t>苏州明皜传感科技股份有限公司</t>
  </si>
  <si>
    <t>2022-07-19</t>
  </si>
  <si>
    <t>2022-12-30</t>
  </si>
  <si>
    <t>2023-02-10</t>
  </si>
  <si>
    <t>工业园区</t>
    <phoneticPr fontId="5" type="noConversion"/>
  </si>
  <si>
    <t>3:7</t>
    <phoneticPr fontId="5" type="noConversion"/>
  </si>
  <si>
    <t>2023-02-21</t>
  </si>
  <si>
    <t>相城区</t>
    <phoneticPr fontId="5" type="noConversion"/>
  </si>
  <si>
    <t>常熟市</t>
    <phoneticPr fontId="5" type="noConversion"/>
  </si>
  <si>
    <t>1:9</t>
    <phoneticPr fontId="5" type="noConversion"/>
  </si>
  <si>
    <t>新景智源生物科技（苏州）有限公司</t>
  </si>
  <si>
    <t>迅芯微电子（苏州）股份有限公司</t>
  </si>
  <si>
    <t>2023-02-22</t>
  </si>
  <si>
    <t>太仓市</t>
  </si>
  <si>
    <t>太仓市</t>
    <phoneticPr fontId="5" type="noConversion"/>
  </si>
  <si>
    <t>苏州农发创新资本管理有限公司</t>
    <phoneticPr fontId="5" type="noConversion"/>
  </si>
  <si>
    <t>苏州市四季光福文化旅游发展有限公司</t>
  </si>
  <si>
    <t>太仓市联晟建设产业发展有限公司</t>
  </si>
  <si>
    <t>2022-12-22</t>
  </si>
  <si>
    <t>2022-12-26</t>
  </si>
  <si>
    <t>吴中区</t>
  </si>
  <si>
    <t>苏州锐杰微科技集团有限公司</t>
  </si>
  <si>
    <t>高新区</t>
    <phoneticPr fontId="5" type="noConversion"/>
  </si>
  <si>
    <t>苏州永鑫方舟股权投资管理合伙企业（普通合伙）</t>
    <phoneticPr fontId="5" type="noConversion"/>
  </si>
  <si>
    <t>胜科纳米（苏州）股份有限公司</t>
  </si>
  <si>
    <t>苏州英谷激光科技股份有限公司</t>
  </si>
  <si>
    <t>苏州华太电子技术股份有限公司</t>
  </si>
  <si>
    <t>苏州苏纳光电有限公司</t>
  </si>
  <si>
    <t>苏州美思迪赛半导体技术有限公司</t>
  </si>
  <si>
    <t>合源锂创（苏州）新能源科技有限公司</t>
  </si>
  <si>
    <t>2022-06-23</t>
  </si>
  <si>
    <t>2022-06-28</t>
  </si>
  <si>
    <t>2022-07-06</t>
  </si>
  <si>
    <t>2022-11-04</t>
  </si>
  <si>
    <t>2022-08-23</t>
  </si>
  <si>
    <t>2022-12-28</t>
  </si>
  <si>
    <t>2023-01-05</t>
  </si>
  <si>
    <t>2023-01-30</t>
  </si>
  <si>
    <t>苏州联讯仪器股份有限公司</t>
  </si>
  <si>
    <t>苏州龙驰半导体科技有限公司</t>
  </si>
  <si>
    <t>2022-05-26</t>
  </si>
  <si>
    <t>2022-12-29</t>
  </si>
  <si>
    <t>苏州贝瓦科技有限公司</t>
  </si>
  <si>
    <t>吴中区</t>
    <phoneticPr fontId="5" type="noConversion"/>
  </si>
  <si>
    <t>2023-03-24</t>
  </si>
  <si>
    <t>2022-06-27</t>
  </si>
  <si>
    <t>润芯微科技（江苏）有限公司</t>
  </si>
  <si>
    <t>2023-01-20</t>
  </si>
  <si>
    <t>苏州芯合半导体材料有限公司</t>
  </si>
  <si>
    <t>苏州融实私募基金管理有限公司</t>
    <phoneticPr fontId="5" type="noConversion"/>
  </si>
  <si>
    <t>苏州汉骅半导体有限公司</t>
  </si>
  <si>
    <t>2022-09-22</t>
  </si>
  <si>
    <t>苏州松毅创业投资管理有限公司</t>
    <phoneticPr fontId="5" type="noConversion"/>
  </si>
  <si>
    <t>伯桢生物科技（苏州）有限公司</t>
  </si>
  <si>
    <t>苏州探势健康科技有限公司</t>
  </si>
  <si>
    <t>与睿创新（苏州）医疗科技有限公司</t>
  </si>
  <si>
    <t>苏州集视医疗科技有限公司</t>
  </si>
  <si>
    <t>华药智引（苏州）医学技术有限公司</t>
  </si>
  <si>
    <t>2022-10-09</t>
  </si>
  <si>
    <t>2022-10-11</t>
  </si>
  <si>
    <t>2022-12-19</t>
  </si>
  <si>
    <t>2022-05-19</t>
  </si>
  <si>
    <t>2023-02-23</t>
  </si>
  <si>
    <t>2022-06-24</t>
  </si>
  <si>
    <t>2022-08-24</t>
  </si>
  <si>
    <t>2023-01-31</t>
  </si>
  <si>
    <t>2023-02-01</t>
  </si>
  <si>
    <t>苏州冰晶智能医疗科技有限公司</t>
  </si>
  <si>
    <t>数智医拓（苏州）医疗科技有限公司</t>
  </si>
  <si>
    <t>苏州埗桐医疗科技有限公司</t>
  </si>
  <si>
    <t>2023-02-06</t>
  </si>
  <si>
    <t>2022-10-25</t>
  </si>
  <si>
    <t>2022-11-30</t>
  </si>
  <si>
    <t>2023-02-17</t>
  </si>
  <si>
    <t>苏州芙迈蕾医疗科技有限公司</t>
  </si>
  <si>
    <t>2023-01-03</t>
  </si>
  <si>
    <t>2023-01-04</t>
  </si>
  <si>
    <t>艺柏湾医疗科技（苏州）有限公司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</si>
</sst>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4"/>
      <color theme="1"/>
      <name val="宋体"/>
      <family val="3"/>
      <charset val="134"/>
    </font>
    <font>
      <sz val="12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auto="1"/>
      </top>
      <bottom/>
      <diagonal/>
    </border>
    <border>
      <left style="hair">
        <color auto="1"/>
      </left>
      <right style="thin">
        <color indexed="64"/>
      </right>
      <top/>
      <bottom/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>
      <alignment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3" fontId="0" fillId="0" borderId="9" xfId="1" applyFon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43" fontId="0" fillId="0" borderId="4" xfId="1" applyFon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43" fontId="0" fillId="0" borderId="20" xfId="1" applyFon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center"/>
    </xf>
    <xf numFmtId="43" fontId="0" fillId="0" borderId="10" xfId="1" applyFont="1" applyBorder="1">
      <alignment vertical="center"/>
    </xf>
    <xf numFmtId="43" fontId="0" fillId="0" borderId="5" xfId="1" applyFont="1" applyBorder="1">
      <alignment vertical="center"/>
    </xf>
    <xf numFmtId="43" fontId="0" fillId="0" borderId="21" xfId="1" applyFont="1" applyBorder="1">
      <alignment vertical="center"/>
    </xf>
    <xf numFmtId="43" fontId="0" fillId="0" borderId="20" xfId="1" applyFont="1" applyBorder="1">
      <alignment vertical="center"/>
    </xf>
    <xf numFmtId="0" fontId="0" fillId="0" borderId="20" xfId="0" applyBorder="1" applyAlignment="1">
      <alignment horizontal="center" vertical="center" wrapText="1"/>
    </xf>
    <xf numFmtId="43" fontId="0" fillId="0" borderId="22" xfId="1" applyFont="1" applyBorder="1" applyAlignment="1">
      <alignment horizontal="center" vertical="center"/>
    </xf>
    <xf numFmtId="43" fontId="0" fillId="0" borderId="18" xfId="1" applyFon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3" fontId="0" fillId="0" borderId="4" xfId="1" applyFont="1" applyBorder="1" applyAlignment="1">
      <alignment horizontal="center" vertical="center"/>
    </xf>
    <xf numFmtId="43" fontId="0" fillId="0" borderId="9" xfId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3" fontId="0" fillId="0" borderId="12" xfId="1" applyFont="1" applyBorder="1" applyAlignment="1">
      <alignment horizontal="center" vertical="center"/>
    </xf>
    <xf numFmtId="43" fontId="0" fillId="0" borderId="14" xfId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3" fontId="0" fillId="0" borderId="13" xfId="1" applyFont="1" applyBorder="1" applyAlignment="1">
      <alignment horizontal="center" vertical="center"/>
    </xf>
    <xf numFmtId="43" fontId="0" fillId="0" borderId="7" xfId="1" applyFont="1" applyBorder="1" applyAlignment="1">
      <alignment horizontal="center" vertical="center"/>
    </xf>
    <xf numFmtId="43" fontId="0" fillId="0" borderId="18" xfId="1" applyFont="1" applyBorder="1" applyAlignment="1">
      <alignment horizontal="center" vertical="center"/>
    </xf>
    <xf numFmtId="43" fontId="0" fillId="0" borderId="19" xfId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3" fontId="0" fillId="0" borderId="22" xfId="1" applyFont="1" applyBorder="1" applyAlignment="1">
      <alignment horizontal="center" vertical="center"/>
    </xf>
    <xf numFmtId="43" fontId="0" fillId="0" borderId="23" xfId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43" fontId="0" fillId="0" borderId="15" xfId="1" applyFont="1" applyBorder="1" applyAlignment="1">
      <alignment horizontal="center" vertical="center"/>
    </xf>
    <xf numFmtId="43" fontId="0" fillId="0" borderId="16" xfId="1" applyFont="1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3"/>
  <sheetViews>
    <sheetView tabSelected="1" view="pageBreakPreview" topLeftCell="A13" zoomScale="70" zoomScaleNormal="70" zoomScaleSheetLayoutView="70" workbookViewId="0">
      <selection activeCell="M24" sqref="M24:M43"/>
    </sheetView>
  </sheetViews>
  <sheetFormatPr defaultRowHeight="14.4"/>
  <cols>
    <col min="1" max="1" width="7.33203125" customWidth="1"/>
    <col min="2" max="2" width="30.6640625" customWidth="1"/>
    <col min="3" max="3" width="39.77734375" style="3" customWidth="1"/>
    <col min="4" max="4" width="34.44140625" style="3" bestFit="1" customWidth="1"/>
    <col min="5" max="5" width="15.6640625" style="3" bestFit="1" customWidth="1"/>
    <col min="6" max="7" width="14.77734375" style="3" bestFit="1" customWidth="1"/>
    <col min="8" max="8" width="22.33203125" style="3" bestFit="1" customWidth="1"/>
    <col min="9" max="9" width="17.33203125" style="3" bestFit="1" customWidth="1"/>
    <col min="10" max="10" width="17.21875" style="3" bestFit="1" customWidth="1"/>
    <col min="11" max="11" width="12.5546875" style="3" customWidth="1"/>
    <col min="12" max="12" width="18.6640625" style="3" bestFit="1" customWidth="1"/>
    <col min="13" max="13" width="23.77734375" customWidth="1"/>
    <col min="14" max="14" width="22.77734375" customWidth="1"/>
  </cols>
  <sheetData>
    <row r="1" spans="1:14" ht="19.95" customHeight="1">
      <c r="A1" s="4" t="s">
        <v>0</v>
      </c>
    </row>
    <row r="2" spans="1:14" ht="19.95" customHeight="1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</row>
    <row r="3" spans="1:14" ht="136.19999999999999" customHeight="1">
      <c r="A3" s="1" t="s">
        <v>2</v>
      </c>
      <c r="B3" s="1" t="s">
        <v>3</v>
      </c>
      <c r="C3" s="1" t="s">
        <v>4</v>
      </c>
      <c r="D3" s="2" t="s">
        <v>8</v>
      </c>
      <c r="E3" s="1" t="s">
        <v>5</v>
      </c>
      <c r="F3" s="2" t="s">
        <v>6</v>
      </c>
      <c r="G3" s="2" t="s">
        <v>7</v>
      </c>
      <c r="H3" s="2" t="s">
        <v>9</v>
      </c>
      <c r="I3" s="2" t="s">
        <v>10</v>
      </c>
      <c r="J3" s="2" t="s">
        <v>11</v>
      </c>
      <c r="K3" s="2" t="s">
        <v>12</v>
      </c>
      <c r="L3" s="2" t="s">
        <v>13</v>
      </c>
      <c r="M3" s="2" t="s">
        <v>14</v>
      </c>
      <c r="N3" s="2" t="s">
        <v>15</v>
      </c>
    </row>
    <row r="4" spans="1:14" ht="19.95" customHeight="1">
      <c r="A4" s="27">
        <v>1</v>
      </c>
      <c r="B4" s="29" t="s">
        <v>31</v>
      </c>
      <c r="C4" s="5" t="s">
        <v>32</v>
      </c>
      <c r="D4" s="5" t="s">
        <v>34</v>
      </c>
      <c r="E4" s="5" t="s">
        <v>36</v>
      </c>
      <c r="F4" s="10">
        <v>16200</v>
      </c>
      <c r="G4" s="10">
        <v>16200</v>
      </c>
      <c r="H4" s="10">
        <v>0</v>
      </c>
      <c r="I4" s="10">
        <v>10000</v>
      </c>
      <c r="J4" s="10">
        <f t="shared" ref="J4:J22" si="0">G4-H4-I4</f>
        <v>6200</v>
      </c>
      <c r="K4" s="11" t="s">
        <v>21</v>
      </c>
      <c r="L4" s="25">
        <v>1000000</v>
      </c>
      <c r="M4" s="31">
        <f>ROUND(J4/10700*0.3*1000000+J5/10700*0.1*1000000,2)</f>
        <v>215887.85</v>
      </c>
      <c r="N4" s="17">
        <f>ROUND(J4/10700*0.7*1000000,2)</f>
        <v>405607.48</v>
      </c>
    </row>
    <row r="5" spans="1:14" ht="19.95" customHeight="1">
      <c r="A5" s="28"/>
      <c r="B5" s="30"/>
      <c r="C5" s="7" t="s">
        <v>33</v>
      </c>
      <c r="D5" s="7" t="s">
        <v>35</v>
      </c>
      <c r="E5" s="7" t="s">
        <v>29</v>
      </c>
      <c r="F5" s="8">
        <v>30000</v>
      </c>
      <c r="G5" s="8">
        <v>30000</v>
      </c>
      <c r="H5" s="8">
        <v>0</v>
      </c>
      <c r="I5" s="8">
        <v>25500</v>
      </c>
      <c r="J5" s="8">
        <f t="shared" si="0"/>
        <v>4500</v>
      </c>
      <c r="K5" s="9" t="s">
        <v>25</v>
      </c>
      <c r="L5" s="26"/>
      <c r="M5" s="32"/>
      <c r="N5" s="16">
        <f>ROUND(J5/10700*0.9*1000000,2)</f>
        <v>378504.67</v>
      </c>
    </row>
    <row r="6" spans="1:14" ht="19.95" customHeight="1">
      <c r="A6" s="27">
        <v>2</v>
      </c>
      <c r="B6" s="29" t="s">
        <v>39</v>
      </c>
      <c r="C6" s="5" t="s">
        <v>40</v>
      </c>
      <c r="D6" s="5" t="s">
        <v>46</v>
      </c>
      <c r="E6" s="39" t="s">
        <v>20</v>
      </c>
      <c r="F6" s="31">
        <f>18870-800</f>
        <v>18070</v>
      </c>
      <c r="G6" s="31">
        <f>18870-800</f>
        <v>18070</v>
      </c>
      <c r="H6" s="31">
        <v>0</v>
      </c>
      <c r="I6" s="31">
        <v>0</v>
      </c>
      <c r="J6" s="31">
        <f>G6-H6-I6</f>
        <v>18070</v>
      </c>
      <c r="K6" s="47" t="s">
        <v>21</v>
      </c>
      <c r="L6" s="31">
        <v>3000000</v>
      </c>
      <c r="M6" s="31">
        <f>ROUND((J6+J15+J19+J21)/39870*0.3*3000000+J22/39870*0.1*3000000,2)-0.01</f>
        <v>877426.63</v>
      </c>
      <c r="N6" s="44">
        <f>ROUND(J6/39870*0.7*3000000,2)</f>
        <v>951768.25</v>
      </c>
    </row>
    <row r="7" spans="1:14" ht="19.95" customHeight="1">
      <c r="A7" s="42"/>
      <c r="B7" s="43"/>
      <c r="C7" s="6" t="s">
        <v>41</v>
      </c>
      <c r="D7" s="6" t="s">
        <v>47</v>
      </c>
      <c r="E7" s="33"/>
      <c r="F7" s="35"/>
      <c r="G7" s="35"/>
      <c r="H7" s="35"/>
      <c r="I7" s="35"/>
      <c r="J7" s="35"/>
      <c r="K7" s="34"/>
      <c r="L7" s="35"/>
      <c r="M7" s="35"/>
      <c r="N7" s="45"/>
    </row>
    <row r="8" spans="1:14" ht="19.95" customHeight="1">
      <c r="A8" s="42"/>
      <c r="B8" s="43"/>
      <c r="C8" s="6" t="s">
        <v>42</v>
      </c>
      <c r="D8" s="6" t="s">
        <v>48</v>
      </c>
      <c r="E8" s="33"/>
      <c r="F8" s="35"/>
      <c r="G8" s="35"/>
      <c r="H8" s="35"/>
      <c r="I8" s="35"/>
      <c r="J8" s="35"/>
      <c r="K8" s="34"/>
      <c r="L8" s="35"/>
      <c r="M8" s="35"/>
      <c r="N8" s="45"/>
    </row>
    <row r="9" spans="1:14" ht="19.95" customHeight="1">
      <c r="A9" s="42"/>
      <c r="B9" s="43"/>
      <c r="C9" s="6" t="s">
        <v>42</v>
      </c>
      <c r="D9" s="6" t="s">
        <v>49</v>
      </c>
      <c r="E9" s="33"/>
      <c r="F9" s="35"/>
      <c r="G9" s="35"/>
      <c r="H9" s="35"/>
      <c r="I9" s="35"/>
      <c r="J9" s="35"/>
      <c r="K9" s="34"/>
      <c r="L9" s="35"/>
      <c r="M9" s="35"/>
      <c r="N9" s="45"/>
    </row>
    <row r="10" spans="1:14" ht="19.95" customHeight="1">
      <c r="A10" s="42"/>
      <c r="B10" s="43"/>
      <c r="C10" s="6" t="s">
        <v>16</v>
      </c>
      <c r="D10" s="6" t="s">
        <v>17</v>
      </c>
      <c r="E10" s="33"/>
      <c r="F10" s="35"/>
      <c r="G10" s="35"/>
      <c r="H10" s="35"/>
      <c r="I10" s="35"/>
      <c r="J10" s="35"/>
      <c r="K10" s="34"/>
      <c r="L10" s="35"/>
      <c r="M10" s="35"/>
      <c r="N10" s="45"/>
    </row>
    <row r="11" spans="1:14" ht="19.95" customHeight="1">
      <c r="A11" s="42"/>
      <c r="B11" s="43"/>
      <c r="C11" s="6" t="s">
        <v>43</v>
      </c>
      <c r="D11" s="6" t="s">
        <v>50</v>
      </c>
      <c r="E11" s="33"/>
      <c r="F11" s="35"/>
      <c r="G11" s="35"/>
      <c r="H11" s="35"/>
      <c r="I11" s="35"/>
      <c r="J11" s="35"/>
      <c r="K11" s="34"/>
      <c r="L11" s="35"/>
      <c r="M11" s="35"/>
      <c r="N11" s="45"/>
    </row>
    <row r="12" spans="1:14" ht="19.95" customHeight="1">
      <c r="A12" s="42"/>
      <c r="B12" s="43"/>
      <c r="C12" s="6" t="s">
        <v>44</v>
      </c>
      <c r="D12" s="6" t="s">
        <v>51</v>
      </c>
      <c r="E12" s="33"/>
      <c r="F12" s="35"/>
      <c r="G12" s="35"/>
      <c r="H12" s="35"/>
      <c r="I12" s="35"/>
      <c r="J12" s="35"/>
      <c r="K12" s="34"/>
      <c r="L12" s="35"/>
      <c r="M12" s="35"/>
      <c r="N12" s="45"/>
    </row>
    <row r="13" spans="1:14" ht="19.95" customHeight="1">
      <c r="A13" s="42"/>
      <c r="B13" s="43"/>
      <c r="C13" s="6" t="s">
        <v>27</v>
      </c>
      <c r="D13" s="6" t="s">
        <v>52</v>
      </c>
      <c r="E13" s="33"/>
      <c r="F13" s="35"/>
      <c r="G13" s="35"/>
      <c r="H13" s="35"/>
      <c r="I13" s="35"/>
      <c r="J13" s="35"/>
      <c r="K13" s="34"/>
      <c r="L13" s="35"/>
      <c r="M13" s="35"/>
      <c r="N13" s="45"/>
    </row>
    <row r="14" spans="1:14" ht="19.95" customHeight="1">
      <c r="A14" s="42"/>
      <c r="B14" s="43"/>
      <c r="C14" s="6" t="s">
        <v>45</v>
      </c>
      <c r="D14" s="6" t="s">
        <v>53</v>
      </c>
      <c r="E14" s="33"/>
      <c r="F14" s="35"/>
      <c r="G14" s="35"/>
      <c r="H14" s="35"/>
      <c r="I14" s="35"/>
      <c r="J14" s="35"/>
      <c r="K14" s="34"/>
      <c r="L14" s="35"/>
      <c r="M14" s="35"/>
      <c r="N14" s="45"/>
    </row>
    <row r="15" spans="1:14" ht="19.95" customHeight="1">
      <c r="A15" s="42"/>
      <c r="B15" s="43"/>
      <c r="C15" s="6" t="s">
        <v>37</v>
      </c>
      <c r="D15" s="6" t="s">
        <v>56</v>
      </c>
      <c r="E15" s="33" t="s">
        <v>38</v>
      </c>
      <c r="F15" s="37">
        <v>14000</v>
      </c>
      <c r="G15" s="37">
        <v>14000</v>
      </c>
      <c r="H15" s="37">
        <v>0</v>
      </c>
      <c r="I15" s="37">
        <v>0</v>
      </c>
      <c r="J15" s="37">
        <f>G15-H15-I15</f>
        <v>14000</v>
      </c>
      <c r="K15" s="34" t="s">
        <v>21</v>
      </c>
      <c r="L15" s="35"/>
      <c r="M15" s="35"/>
      <c r="N15" s="40">
        <f>ROUND(J15/39870*0.7*3000000,2)</f>
        <v>737396.54</v>
      </c>
    </row>
    <row r="16" spans="1:14" ht="19.95" customHeight="1">
      <c r="A16" s="42"/>
      <c r="B16" s="43"/>
      <c r="C16" s="6" t="s">
        <v>54</v>
      </c>
      <c r="D16" s="6" t="s">
        <v>51</v>
      </c>
      <c r="E16" s="33"/>
      <c r="F16" s="35"/>
      <c r="G16" s="35"/>
      <c r="H16" s="35"/>
      <c r="I16" s="35"/>
      <c r="J16" s="35"/>
      <c r="K16" s="34"/>
      <c r="L16" s="35"/>
      <c r="M16" s="35"/>
      <c r="N16" s="45"/>
    </row>
    <row r="17" spans="1:14" ht="19.95" customHeight="1">
      <c r="A17" s="42"/>
      <c r="B17" s="43"/>
      <c r="C17" s="6" t="s">
        <v>55</v>
      </c>
      <c r="D17" s="6" t="s">
        <v>57</v>
      </c>
      <c r="E17" s="33"/>
      <c r="F17" s="35"/>
      <c r="G17" s="35"/>
      <c r="H17" s="35"/>
      <c r="I17" s="35"/>
      <c r="J17" s="35"/>
      <c r="K17" s="34"/>
      <c r="L17" s="35"/>
      <c r="M17" s="35"/>
      <c r="N17" s="45"/>
    </row>
    <row r="18" spans="1:14" ht="19.95" customHeight="1">
      <c r="A18" s="42"/>
      <c r="B18" s="43"/>
      <c r="C18" s="6" t="s">
        <v>55</v>
      </c>
      <c r="D18" s="6" t="s">
        <v>18</v>
      </c>
      <c r="E18" s="33"/>
      <c r="F18" s="38"/>
      <c r="G18" s="38"/>
      <c r="H18" s="38"/>
      <c r="I18" s="38"/>
      <c r="J18" s="38"/>
      <c r="K18" s="34"/>
      <c r="L18" s="35"/>
      <c r="M18" s="35"/>
      <c r="N18" s="46"/>
    </row>
    <row r="19" spans="1:14" ht="19.95" customHeight="1">
      <c r="A19" s="42"/>
      <c r="B19" s="43"/>
      <c r="C19" s="6" t="s">
        <v>58</v>
      </c>
      <c r="D19" s="6" t="s">
        <v>60</v>
      </c>
      <c r="E19" s="33" t="s">
        <v>59</v>
      </c>
      <c r="F19" s="37">
        <v>2700</v>
      </c>
      <c r="G19" s="37">
        <v>2700</v>
      </c>
      <c r="H19" s="37">
        <v>0</v>
      </c>
      <c r="I19" s="37">
        <v>0</v>
      </c>
      <c r="J19" s="37">
        <f>G19-H19-I19</f>
        <v>2700</v>
      </c>
      <c r="K19" s="34" t="s">
        <v>21</v>
      </c>
      <c r="L19" s="35"/>
      <c r="M19" s="35"/>
      <c r="N19" s="40">
        <f>ROUND(J19/39870*0.7*3000000,2)</f>
        <v>142212.19</v>
      </c>
    </row>
    <row r="20" spans="1:14" ht="19.95" customHeight="1">
      <c r="A20" s="42"/>
      <c r="B20" s="43"/>
      <c r="C20" s="6" t="s">
        <v>58</v>
      </c>
      <c r="D20" s="6" t="s">
        <v>61</v>
      </c>
      <c r="E20" s="33"/>
      <c r="F20" s="38"/>
      <c r="G20" s="38"/>
      <c r="H20" s="38"/>
      <c r="I20" s="38"/>
      <c r="J20" s="38"/>
      <c r="K20" s="34"/>
      <c r="L20" s="35"/>
      <c r="M20" s="35"/>
      <c r="N20" s="46"/>
    </row>
    <row r="21" spans="1:14" ht="19.95" customHeight="1">
      <c r="A21" s="42"/>
      <c r="B21" s="43"/>
      <c r="C21" s="6" t="s">
        <v>62</v>
      </c>
      <c r="D21" s="6" t="s">
        <v>63</v>
      </c>
      <c r="E21" s="24" t="s">
        <v>23</v>
      </c>
      <c r="F21" s="22">
        <f>3800-200</f>
        <v>3600</v>
      </c>
      <c r="G21" s="22">
        <f>3800-200</f>
        <v>3600</v>
      </c>
      <c r="H21" s="22">
        <v>0</v>
      </c>
      <c r="I21" s="22">
        <v>0</v>
      </c>
      <c r="J21" s="22">
        <f>G21-H21-I21</f>
        <v>3600</v>
      </c>
      <c r="K21" s="23" t="s">
        <v>21</v>
      </c>
      <c r="L21" s="35"/>
      <c r="M21" s="35"/>
      <c r="N21" s="21">
        <f>ROUND(J21/39870*0.7*3000000,2)</f>
        <v>189616.25</v>
      </c>
    </row>
    <row r="22" spans="1:14" ht="19.95" customHeight="1">
      <c r="A22" s="28"/>
      <c r="B22" s="30"/>
      <c r="C22" s="7" t="s">
        <v>64</v>
      </c>
      <c r="D22" s="7" t="s">
        <v>51</v>
      </c>
      <c r="E22" s="7" t="s">
        <v>30</v>
      </c>
      <c r="F22" s="8">
        <v>1500</v>
      </c>
      <c r="G22" s="8">
        <v>1500</v>
      </c>
      <c r="H22" s="8">
        <v>0</v>
      </c>
      <c r="I22" s="8">
        <v>0</v>
      </c>
      <c r="J22" s="8">
        <f t="shared" si="0"/>
        <v>1500</v>
      </c>
      <c r="K22" s="9" t="s">
        <v>25</v>
      </c>
      <c r="L22" s="32"/>
      <c r="M22" s="32"/>
      <c r="N22" s="16">
        <f>ROUND(J22/39870*0.9*3000000,2)</f>
        <v>101580.14</v>
      </c>
    </row>
    <row r="23" spans="1:14" ht="19.95" customHeight="1">
      <c r="A23" s="12">
        <v>3</v>
      </c>
      <c r="B23" s="20" t="s">
        <v>65</v>
      </c>
      <c r="C23" s="13" t="s">
        <v>66</v>
      </c>
      <c r="D23" s="13" t="s">
        <v>67</v>
      </c>
      <c r="E23" s="13" t="s">
        <v>20</v>
      </c>
      <c r="F23" s="14">
        <v>13000</v>
      </c>
      <c r="G23" s="14">
        <v>13000</v>
      </c>
      <c r="H23" s="14">
        <v>0</v>
      </c>
      <c r="I23" s="14">
        <v>0</v>
      </c>
      <c r="J23" s="14">
        <f>G23-H23-I23</f>
        <v>13000</v>
      </c>
      <c r="K23" s="15" t="s">
        <v>21</v>
      </c>
      <c r="L23" s="14">
        <v>1000000</v>
      </c>
      <c r="M23" s="19">
        <f>ROUND(J23/13000*0.3*1000000,2)</f>
        <v>300000</v>
      </c>
      <c r="N23" s="18">
        <f>ROUND(J23/13000*0.7*1000000,2)</f>
        <v>700000</v>
      </c>
    </row>
    <row r="24" spans="1:14" ht="19.95" customHeight="1">
      <c r="A24" s="27">
        <v>4</v>
      </c>
      <c r="B24" s="29" t="s">
        <v>68</v>
      </c>
      <c r="C24" s="5" t="s">
        <v>69</v>
      </c>
      <c r="D24" s="5" t="s">
        <v>74</v>
      </c>
      <c r="E24" s="39" t="s">
        <v>20</v>
      </c>
      <c r="F24" s="25">
        <v>11050</v>
      </c>
      <c r="G24" s="25">
        <v>11050</v>
      </c>
      <c r="H24" s="25">
        <v>0</v>
      </c>
      <c r="I24" s="25">
        <v>3395.92</v>
      </c>
      <c r="J24" s="25">
        <f>G24-H24-I24</f>
        <v>7654.08</v>
      </c>
      <c r="K24" s="47" t="s">
        <v>21</v>
      </c>
      <c r="L24" s="25">
        <v>1000000</v>
      </c>
      <c r="M24" s="25">
        <f>ROUND((J24+J36+J40)/10667.22*0.3*1000000+J42/10667.22*0.1*1000000,2)</f>
        <v>274026.03000000003</v>
      </c>
      <c r="N24" s="44">
        <f>J24/10667.22*0.7*1000000</f>
        <v>502272.94459099934</v>
      </c>
    </row>
    <row r="25" spans="1:14" ht="19.95" customHeight="1">
      <c r="A25" s="42"/>
      <c r="B25" s="43"/>
      <c r="C25" s="6" t="s">
        <v>69</v>
      </c>
      <c r="D25" s="6" t="s">
        <v>75</v>
      </c>
      <c r="E25" s="33"/>
      <c r="F25" s="36"/>
      <c r="G25" s="36"/>
      <c r="H25" s="36"/>
      <c r="I25" s="36"/>
      <c r="J25" s="36"/>
      <c r="K25" s="34"/>
      <c r="L25" s="36"/>
      <c r="M25" s="36"/>
      <c r="N25" s="45"/>
    </row>
    <row r="26" spans="1:14" ht="19.95" customHeight="1">
      <c r="A26" s="42"/>
      <c r="B26" s="43"/>
      <c r="C26" s="6" t="s">
        <v>69</v>
      </c>
      <c r="D26" s="6" t="s">
        <v>76</v>
      </c>
      <c r="E26" s="33"/>
      <c r="F26" s="36"/>
      <c r="G26" s="36"/>
      <c r="H26" s="36"/>
      <c r="I26" s="36"/>
      <c r="J26" s="36"/>
      <c r="K26" s="34"/>
      <c r="L26" s="36"/>
      <c r="M26" s="36"/>
      <c r="N26" s="45"/>
    </row>
    <row r="27" spans="1:14" ht="19.95" customHeight="1">
      <c r="A27" s="42"/>
      <c r="B27" s="43"/>
      <c r="C27" s="6" t="s">
        <v>70</v>
      </c>
      <c r="D27" s="6" t="s">
        <v>77</v>
      </c>
      <c r="E27" s="33"/>
      <c r="F27" s="36"/>
      <c r="G27" s="36"/>
      <c r="H27" s="36"/>
      <c r="I27" s="36"/>
      <c r="J27" s="36"/>
      <c r="K27" s="34"/>
      <c r="L27" s="36"/>
      <c r="M27" s="36"/>
      <c r="N27" s="45"/>
    </row>
    <row r="28" spans="1:14" ht="19.95" customHeight="1">
      <c r="A28" s="42"/>
      <c r="B28" s="43"/>
      <c r="C28" s="6" t="s">
        <v>70</v>
      </c>
      <c r="D28" s="6" t="s">
        <v>28</v>
      </c>
      <c r="E28" s="33"/>
      <c r="F28" s="36"/>
      <c r="G28" s="36"/>
      <c r="H28" s="36"/>
      <c r="I28" s="36"/>
      <c r="J28" s="36"/>
      <c r="K28" s="34"/>
      <c r="L28" s="36"/>
      <c r="M28" s="36"/>
      <c r="N28" s="45"/>
    </row>
    <row r="29" spans="1:14" ht="19.95" customHeight="1">
      <c r="A29" s="42"/>
      <c r="B29" s="43"/>
      <c r="C29" s="6" t="s">
        <v>70</v>
      </c>
      <c r="D29" s="6" t="s">
        <v>78</v>
      </c>
      <c r="E29" s="33"/>
      <c r="F29" s="36"/>
      <c r="G29" s="36"/>
      <c r="H29" s="36"/>
      <c r="I29" s="36"/>
      <c r="J29" s="36"/>
      <c r="K29" s="34"/>
      <c r="L29" s="36"/>
      <c r="M29" s="36"/>
      <c r="N29" s="45"/>
    </row>
    <row r="30" spans="1:14" ht="19.95" customHeight="1">
      <c r="A30" s="42"/>
      <c r="B30" s="43"/>
      <c r="C30" s="6" t="s">
        <v>71</v>
      </c>
      <c r="D30" s="6" t="s">
        <v>79</v>
      </c>
      <c r="E30" s="33"/>
      <c r="F30" s="36"/>
      <c r="G30" s="36"/>
      <c r="H30" s="36"/>
      <c r="I30" s="36"/>
      <c r="J30" s="36"/>
      <c r="K30" s="34"/>
      <c r="L30" s="36"/>
      <c r="M30" s="36"/>
      <c r="N30" s="45"/>
    </row>
    <row r="31" spans="1:14" ht="19.95" customHeight="1">
      <c r="A31" s="42"/>
      <c r="B31" s="43"/>
      <c r="C31" s="6" t="s">
        <v>71</v>
      </c>
      <c r="D31" s="6" t="s">
        <v>19</v>
      </c>
      <c r="E31" s="33"/>
      <c r="F31" s="36"/>
      <c r="G31" s="36"/>
      <c r="H31" s="36"/>
      <c r="I31" s="36"/>
      <c r="J31" s="36"/>
      <c r="K31" s="34"/>
      <c r="L31" s="36"/>
      <c r="M31" s="36"/>
      <c r="N31" s="45"/>
    </row>
    <row r="32" spans="1:14" ht="19.95" customHeight="1">
      <c r="A32" s="42"/>
      <c r="B32" s="43"/>
      <c r="C32" s="6" t="s">
        <v>72</v>
      </c>
      <c r="D32" s="6" t="s">
        <v>80</v>
      </c>
      <c r="E32" s="33"/>
      <c r="F32" s="36"/>
      <c r="G32" s="36"/>
      <c r="H32" s="36"/>
      <c r="I32" s="36"/>
      <c r="J32" s="36"/>
      <c r="K32" s="34"/>
      <c r="L32" s="36"/>
      <c r="M32" s="36"/>
      <c r="N32" s="45"/>
    </row>
    <row r="33" spans="1:14" ht="19.95" customHeight="1">
      <c r="A33" s="42"/>
      <c r="B33" s="43"/>
      <c r="C33" s="6" t="s">
        <v>26</v>
      </c>
      <c r="D33" s="6" t="s">
        <v>76</v>
      </c>
      <c r="E33" s="33"/>
      <c r="F33" s="36"/>
      <c r="G33" s="36"/>
      <c r="H33" s="36"/>
      <c r="I33" s="36"/>
      <c r="J33" s="36"/>
      <c r="K33" s="34"/>
      <c r="L33" s="36"/>
      <c r="M33" s="36"/>
      <c r="N33" s="45"/>
    </row>
    <row r="34" spans="1:14" ht="19.95" customHeight="1">
      <c r="A34" s="42"/>
      <c r="B34" s="43"/>
      <c r="C34" s="6" t="s">
        <v>73</v>
      </c>
      <c r="D34" s="6" t="s">
        <v>81</v>
      </c>
      <c r="E34" s="33"/>
      <c r="F34" s="36"/>
      <c r="G34" s="36"/>
      <c r="H34" s="36"/>
      <c r="I34" s="36"/>
      <c r="J34" s="36"/>
      <c r="K34" s="34"/>
      <c r="L34" s="36"/>
      <c r="M34" s="36"/>
      <c r="N34" s="45"/>
    </row>
    <row r="35" spans="1:14" ht="19.95" customHeight="1">
      <c r="A35" s="42"/>
      <c r="B35" s="43"/>
      <c r="C35" s="6" t="s">
        <v>73</v>
      </c>
      <c r="D35" s="6" t="s">
        <v>82</v>
      </c>
      <c r="E35" s="33"/>
      <c r="F35" s="36"/>
      <c r="G35" s="36"/>
      <c r="H35" s="36"/>
      <c r="I35" s="36"/>
      <c r="J35" s="36"/>
      <c r="K35" s="34"/>
      <c r="L35" s="36"/>
      <c r="M35" s="36"/>
      <c r="N35" s="46"/>
    </row>
    <row r="36" spans="1:14" ht="19.95" customHeight="1">
      <c r="A36" s="42"/>
      <c r="B36" s="43"/>
      <c r="C36" s="6" t="s">
        <v>83</v>
      </c>
      <c r="D36" s="6" t="s">
        <v>86</v>
      </c>
      <c r="E36" s="33" t="s">
        <v>38</v>
      </c>
      <c r="F36" s="36">
        <v>1850</v>
      </c>
      <c r="G36" s="36">
        <v>1850</v>
      </c>
      <c r="H36" s="36">
        <v>0</v>
      </c>
      <c r="I36" s="36">
        <v>568.54999999999995</v>
      </c>
      <c r="J36" s="36">
        <f>G36-H36-I36</f>
        <v>1281.45</v>
      </c>
      <c r="K36" s="34" t="s">
        <v>21</v>
      </c>
      <c r="L36" s="36"/>
      <c r="M36" s="36"/>
      <c r="N36" s="40">
        <f>J36/10667.22*0.7*1000000</f>
        <v>84090.794040059176</v>
      </c>
    </row>
    <row r="37" spans="1:14" ht="19.95" customHeight="1">
      <c r="A37" s="42"/>
      <c r="B37" s="43"/>
      <c r="C37" s="6" t="s">
        <v>84</v>
      </c>
      <c r="D37" s="6" t="s">
        <v>87</v>
      </c>
      <c r="E37" s="33"/>
      <c r="F37" s="36"/>
      <c r="G37" s="36"/>
      <c r="H37" s="36"/>
      <c r="I37" s="36"/>
      <c r="J37" s="36"/>
      <c r="K37" s="34"/>
      <c r="L37" s="36"/>
      <c r="M37" s="36"/>
      <c r="N37" s="45"/>
    </row>
    <row r="38" spans="1:14" ht="19.95" customHeight="1">
      <c r="A38" s="42"/>
      <c r="B38" s="43"/>
      <c r="C38" s="6" t="s">
        <v>85</v>
      </c>
      <c r="D38" s="6" t="s">
        <v>88</v>
      </c>
      <c r="E38" s="33"/>
      <c r="F38" s="36"/>
      <c r="G38" s="36"/>
      <c r="H38" s="36"/>
      <c r="I38" s="36"/>
      <c r="J38" s="36"/>
      <c r="K38" s="34"/>
      <c r="L38" s="36"/>
      <c r="M38" s="36"/>
      <c r="N38" s="45"/>
    </row>
    <row r="39" spans="1:14" ht="19.95" customHeight="1">
      <c r="A39" s="42"/>
      <c r="B39" s="43"/>
      <c r="C39" s="6" t="s">
        <v>85</v>
      </c>
      <c r="D39" s="6" t="s">
        <v>89</v>
      </c>
      <c r="E39" s="33"/>
      <c r="F39" s="36"/>
      <c r="G39" s="36"/>
      <c r="H39" s="36"/>
      <c r="I39" s="36"/>
      <c r="J39" s="36"/>
      <c r="K39" s="34"/>
      <c r="L39" s="36"/>
      <c r="M39" s="36"/>
      <c r="N39" s="46"/>
    </row>
    <row r="40" spans="1:14" ht="19.95" customHeight="1">
      <c r="A40" s="42"/>
      <c r="B40" s="43"/>
      <c r="C40" s="6" t="s">
        <v>90</v>
      </c>
      <c r="D40" s="6" t="s">
        <v>91</v>
      </c>
      <c r="E40" s="33" t="s">
        <v>59</v>
      </c>
      <c r="F40" s="36">
        <v>500</v>
      </c>
      <c r="G40" s="36">
        <v>500</v>
      </c>
      <c r="H40" s="36">
        <v>0</v>
      </c>
      <c r="I40" s="36">
        <v>153.66</v>
      </c>
      <c r="J40" s="36">
        <f>G40-H40-I40</f>
        <v>346.34000000000003</v>
      </c>
      <c r="K40" s="34" t="s">
        <v>21</v>
      </c>
      <c r="L40" s="36"/>
      <c r="M40" s="36"/>
      <c r="N40" s="40">
        <f>J40/10667.22*0.7*1000000</f>
        <v>22727.383516980059</v>
      </c>
    </row>
    <row r="41" spans="1:14" ht="19.95" customHeight="1">
      <c r="A41" s="42"/>
      <c r="B41" s="43"/>
      <c r="C41" s="6" t="s">
        <v>90</v>
      </c>
      <c r="D41" s="6" t="s">
        <v>92</v>
      </c>
      <c r="E41" s="33"/>
      <c r="F41" s="36"/>
      <c r="G41" s="36"/>
      <c r="H41" s="36"/>
      <c r="I41" s="36"/>
      <c r="J41" s="36"/>
      <c r="K41" s="34"/>
      <c r="L41" s="36"/>
      <c r="M41" s="36"/>
      <c r="N41" s="46"/>
    </row>
    <row r="42" spans="1:14" ht="19.95" customHeight="1">
      <c r="A42" s="42"/>
      <c r="B42" s="43"/>
      <c r="C42" s="6" t="s">
        <v>93</v>
      </c>
      <c r="D42" s="6" t="s">
        <v>89</v>
      </c>
      <c r="E42" s="33" t="s">
        <v>24</v>
      </c>
      <c r="F42" s="36">
        <v>2000</v>
      </c>
      <c r="G42" s="36">
        <v>2000</v>
      </c>
      <c r="H42" s="36">
        <v>0</v>
      </c>
      <c r="I42" s="36">
        <v>614.65</v>
      </c>
      <c r="J42" s="36">
        <f>G42-H42-I42</f>
        <v>1385.35</v>
      </c>
      <c r="K42" s="34" t="s">
        <v>25</v>
      </c>
      <c r="L42" s="36"/>
      <c r="M42" s="36"/>
      <c r="N42" s="40">
        <f>J42/10667.22*0.9*1000000</f>
        <v>116882.84295252184</v>
      </c>
    </row>
    <row r="43" spans="1:14" ht="19.95" customHeight="1">
      <c r="A43" s="28"/>
      <c r="B43" s="30"/>
      <c r="C43" s="7" t="s">
        <v>93</v>
      </c>
      <c r="D43" s="7" t="s">
        <v>22</v>
      </c>
      <c r="E43" s="48"/>
      <c r="F43" s="26"/>
      <c r="G43" s="26"/>
      <c r="H43" s="26"/>
      <c r="I43" s="26"/>
      <c r="J43" s="26"/>
      <c r="K43" s="49"/>
      <c r="L43" s="26"/>
      <c r="M43" s="26"/>
      <c r="N43" s="41"/>
    </row>
  </sheetData>
  <mergeCells count="69">
    <mergeCell ref="A2:N2"/>
    <mergeCell ref="N6:N14"/>
    <mergeCell ref="N15:N18"/>
    <mergeCell ref="N19:N20"/>
    <mergeCell ref="B6:B22"/>
    <mergeCell ref="I6:I14"/>
    <mergeCell ref="J6:J14"/>
    <mergeCell ref="F15:F18"/>
    <mergeCell ref="G15:G18"/>
    <mergeCell ref="H15:H18"/>
    <mergeCell ref="I15:I18"/>
    <mergeCell ref="J15:J18"/>
    <mergeCell ref="A6:A22"/>
    <mergeCell ref="L6:L22"/>
    <mergeCell ref="E6:E14"/>
    <mergeCell ref="K6:K14"/>
    <mergeCell ref="G42:G43"/>
    <mergeCell ref="H42:H43"/>
    <mergeCell ref="I42:I43"/>
    <mergeCell ref="J42:J43"/>
    <mergeCell ref="K42:K43"/>
    <mergeCell ref="N42:N43"/>
    <mergeCell ref="A24:A43"/>
    <mergeCell ref="B24:B43"/>
    <mergeCell ref="L24:L43"/>
    <mergeCell ref="M6:M22"/>
    <mergeCell ref="M24:M43"/>
    <mergeCell ref="N24:N35"/>
    <mergeCell ref="N36:N39"/>
    <mergeCell ref="N40:N41"/>
    <mergeCell ref="K24:K35"/>
    <mergeCell ref="K36:K39"/>
    <mergeCell ref="K40:K41"/>
    <mergeCell ref="E42:E43"/>
    <mergeCell ref="F42:F43"/>
    <mergeCell ref="H40:H41"/>
    <mergeCell ref="I40:I41"/>
    <mergeCell ref="J40:J41"/>
    <mergeCell ref="E40:E41"/>
    <mergeCell ref="F40:F41"/>
    <mergeCell ref="G40:G41"/>
    <mergeCell ref="E36:E39"/>
    <mergeCell ref="F36:F39"/>
    <mergeCell ref="G36:G39"/>
    <mergeCell ref="J36:J39"/>
    <mergeCell ref="I36:I39"/>
    <mergeCell ref="H36:H39"/>
    <mergeCell ref="E24:E35"/>
    <mergeCell ref="F24:F35"/>
    <mergeCell ref="G24:G35"/>
    <mergeCell ref="I24:I35"/>
    <mergeCell ref="H24:H35"/>
    <mergeCell ref="J24:J35"/>
    <mergeCell ref="F19:F20"/>
    <mergeCell ref="G19:G20"/>
    <mergeCell ref="H19:H20"/>
    <mergeCell ref="I19:I20"/>
    <mergeCell ref="J19:J20"/>
    <mergeCell ref="E19:E20"/>
    <mergeCell ref="K19:K20"/>
    <mergeCell ref="F6:F14"/>
    <mergeCell ref="G6:G14"/>
    <mergeCell ref="H6:H14"/>
    <mergeCell ref="L4:L5"/>
    <mergeCell ref="A4:A5"/>
    <mergeCell ref="B4:B5"/>
    <mergeCell ref="M4:M5"/>
    <mergeCell ref="E15:E18"/>
    <mergeCell ref="K15:K18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45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10"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2024-11-12T06:20:25Z</dcterms:modified>
</cp:coreProperties>
</file>